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160"/>
  </bookViews>
  <sheets>
    <sheet name="MAYO 15 - 22" sheetId="1" r:id="rId1"/>
    <sheet name="EVIDENCIA 1" sheetId="2" r:id="rId2"/>
    <sheet name="EVIDENCIA 2" sheetId="3" r:id="rId3"/>
    <sheet name="EVIDENCIA 3" sheetId="4" r:id="rId4"/>
    <sheet name="EVIDENCIA 6" sheetId="5" r:id="rId5"/>
  </sheets>
  <definedNames>
    <definedName name="_xlnm._FilterDatabase" localSheetId="2" hidden="1">'EVIDENCIA 2'!$A$1:$CN$368</definedName>
    <definedName name="_GoBack" localSheetId="2">'EVIDENCIA 2'!#REF!</definedName>
    <definedName name="_xlnm.Print_Area" localSheetId="3">'EVIDENCIA 3'!$A$1:$E$26</definedName>
    <definedName name="OLE_LINK10" localSheetId="2">'EVIDENCIA 2'!#REF!</definedName>
    <definedName name="OLE_LINK11" localSheetId="2">'EVIDENCIA 2'!#REF!</definedName>
    <definedName name="OLE_LINK12" localSheetId="2">'EVIDENCIA 2'!#REF!</definedName>
    <definedName name="OLE_LINK15" localSheetId="2">'EVIDENCIA 2'!#REF!</definedName>
    <definedName name="OLE_LINK17" localSheetId="2">'EVIDENCIA 2'!#REF!</definedName>
    <definedName name="OLE_LINK18" localSheetId="2">'EVIDENCIA 2'!#REF!</definedName>
    <definedName name="OLE_LINK2" localSheetId="2">'EVIDENCIA 2'!#REF!</definedName>
    <definedName name="OLE_LINK21" localSheetId="2">'EVIDENCIA 2'!#REF!</definedName>
    <definedName name="OLE_LINK24" localSheetId="2">'EVIDENCIA 2'!#REF!</definedName>
    <definedName name="OLE_LINK25" localSheetId="2">'EVIDENCIA 2'!#REF!</definedName>
    <definedName name="OLE_LINK28" localSheetId="2">'EVIDENCIA 2'!#REF!</definedName>
    <definedName name="OLE_LINK3" localSheetId="2">'EVIDENCIA 2'!#REF!</definedName>
    <definedName name="OLE_LINK32" localSheetId="2">'EVIDENCIA 2'!#REF!</definedName>
    <definedName name="OLE_LINK33" localSheetId="2">'EVIDENCIA 2'!#REF!</definedName>
    <definedName name="OLE_LINK34" localSheetId="2">'EVIDENCIA 2'!#REF!</definedName>
    <definedName name="OLE_LINK36" localSheetId="2">'EVIDENCIA 2'!#REF!</definedName>
    <definedName name="OLE_LINK37" localSheetId="2">'EVIDENCIA 2'!#REF!</definedName>
    <definedName name="OLE_LINK4" localSheetId="2">'EVIDENCIA 2'!#REF!</definedName>
    <definedName name="OLE_LINK40" localSheetId="2">'EVIDENCIA 2'!#REF!</definedName>
    <definedName name="OLE_LINK5" localSheetId="2">'EVIDENCIA 2'!#REF!</definedName>
    <definedName name="OLE_LINK7" localSheetId="2">'EVIDENCIA 2'!#REF!</definedName>
    <definedName name="OLE_LINK9" localSheetId="2">'EVIDENCIA 2'!#REF!</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6" i="4" l="1"/>
  <c r="E26" i="2"/>
  <c r="K2" i="3" l="1"/>
  <c r="AJ2" i="3"/>
  <c r="CG2" i="3" s="1"/>
  <c r="CF2" i="3"/>
  <c r="CH2" i="3"/>
  <c r="CJ2" i="3"/>
  <c r="CL2" i="3" s="1"/>
  <c r="K3" i="3"/>
  <c r="AJ3" i="3"/>
  <c r="CG3" i="3" s="1"/>
  <c r="CF3" i="3"/>
  <c r="CH3" i="3"/>
  <c r="CJ3" i="3"/>
  <c r="CL3" i="3" s="1"/>
  <c r="K4" i="3"/>
  <c r="AJ4" i="3"/>
  <c r="CG4" i="3" s="1"/>
  <c r="CF4" i="3"/>
  <c r="CH4" i="3"/>
  <c r="CJ4" i="3"/>
  <c r="CL4" i="3" s="1"/>
  <c r="K5" i="3"/>
  <c r="AJ5" i="3"/>
  <c r="CF5" i="3"/>
  <c r="CG5" i="3"/>
  <c r="CH5" i="3"/>
  <c r="CJ5" i="3"/>
  <c r="CL5" i="3" s="1"/>
  <c r="K6" i="3"/>
  <c r="AJ6" i="3"/>
  <c r="CG6" i="3" s="1"/>
  <c r="CF6" i="3"/>
  <c r="CH6" i="3"/>
  <c r="CJ6" i="3"/>
  <c r="CL6" i="3" s="1"/>
  <c r="K7" i="3"/>
  <c r="AJ7" i="3"/>
  <c r="CF7" i="3"/>
  <c r="CH7" i="3"/>
  <c r="CJ7" i="3"/>
  <c r="CL7" i="3" s="1"/>
  <c r="K8" i="3"/>
  <c r="AJ8" i="3"/>
  <c r="CH8" i="3"/>
  <c r="CJ8" i="3"/>
  <c r="CL8" i="3" s="1"/>
  <c r="K9" i="3"/>
  <c r="AJ9" i="3"/>
  <c r="CG9" i="3" s="1"/>
  <c r="CF9" i="3"/>
  <c r="CH9" i="3"/>
  <c r="CJ9" i="3"/>
  <c r="CL9" i="3" s="1"/>
  <c r="K10" i="3"/>
  <c r="AJ10" i="3"/>
  <c r="CG10" i="3" s="1"/>
  <c r="CF10" i="3"/>
  <c r="CH10" i="3"/>
  <c r="CJ10" i="3"/>
  <c r="CL10" i="3" s="1"/>
  <c r="K11" i="3"/>
  <c r="AJ11" i="3"/>
  <c r="CG11" i="3" s="1"/>
  <c r="CF11" i="3"/>
  <c r="CH11" i="3"/>
  <c r="CJ11" i="3"/>
  <c r="CL11" i="3" s="1"/>
  <c r="K12" i="3"/>
  <c r="AJ12" i="3"/>
  <c r="CH12" i="3"/>
  <c r="CJ12" i="3"/>
  <c r="CL12" i="3" s="1"/>
  <c r="K13" i="3"/>
  <c r="AJ13" i="3"/>
  <c r="CF13" i="3"/>
  <c r="CG13" i="3"/>
  <c r="CH13" i="3"/>
  <c r="CJ13" i="3"/>
  <c r="CL13" i="3" s="1"/>
  <c r="K14" i="3"/>
  <c r="AJ14" i="3"/>
  <c r="K15" i="3"/>
  <c r="AJ15" i="3"/>
  <c r="K16" i="3"/>
  <c r="AJ16" i="3"/>
  <c r="CG16" i="3" s="1"/>
  <c r="CF16" i="3"/>
  <c r="CH16" i="3"/>
  <c r="CJ16" i="3"/>
  <c r="CL16" i="3" s="1"/>
  <c r="K17" i="3"/>
  <c r="AJ17" i="3"/>
  <c r="CG17" i="3" s="1"/>
  <c r="CF17" i="3"/>
  <c r="CH17" i="3"/>
  <c r="CJ17" i="3"/>
  <c r="CL17" i="3" s="1"/>
  <c r="K18" i="3"/>
  <c r="AJ18" i="3"/>
  <c r="CG18" i="3" s="1"/>
  <c r="CF18" i="3"/>
  <c r="CH18" i="3"/>
  <c r="CJ18" i="3"/>
  <c r="CL18" i="3" s="1"/>
  <c r="CP18" i="3"/>
  <c r="K19" i="3"/>
  <c r="AJ19" i="3"/>
  <c r="CG19" i="3" s="1"/>
  <c r="CF19" i="3"/>
  <c r="CH19" i="3"/>
  <c r="CJ19" i="3"/>
  <c r="CL19" i="3" s="1"/>
  <c r="K20" i="3"/>
  <c r="AJ20" i="3"/>
  <c r="CG20" i="3" s="1"/>
  <c r="CF20" i="3"/>
  <c r="CH20" i="3"/>
  <c r="CJ20" i="3"/>
  <c r="CL20" i="3" s="1"/>
  <c r="CP20" i="3"/>
  <c r="K21" i="3"/>
  <c r="AJ21" i="3"/>
  <c r="CG21" i="3" s="1"/>
  <c r="CF21" i="3"/>
  <c r="CH21" i="3"/>
  <c r="CJ21" i="3"/>
  <c r="CL21" i="3"/>
  <c r="K22" i="3"/>
  <c r="AJ22" i="3"/>
  <c r="CG22" i="3" s="1"/>
  <c r="CF22" i="3"/>
  <c r="CH22" i="3"/>
  <c r="CJ22" i="3"/>
  <c r="CL22" i="3"/>
  <c r="K23" i="3"/>
  <c r="AJ23" i="3"/>
  <c r="CG23" i="3" s="1"/>
  <c r="CF23" i="3"/>
  <c r="CH23" i="3"/>
  <c r="CJ23" i="3"/>
  <c r="CL23" i="3"/>
  <c r="K24" i="3"/>
  <c r="CI24" i="3" s="1"/>
  <c r="AJ24" i="3"/>
  <c r="CG24" i="3" s="1"/>
  <c r="CF24" i="3"/>
  <c r="CH24" i="3"/>
  <c r="CJ24" i="3"/>
  <c r="CL24" i="3" s="1"/>
  <c r="CP24" i="3"/>
  <c r="CQ24" i="3"/>
  <c r="K25" i="3"/>
  <c r="AJ25" i="3"/>
  <c r="CG25" i="3" s="1"/>
  <c r="CF25" i="3"/>
  <c r="CH25" i="3"/>
  <c r="CJ25" i="3"/>
  <c r="CL25" i="3" s="1"/>
  <c r="K26" i="3"/>
  <c r="AJ26" i="3"/>
  <c r="CG26" i="3" s="1"/>
  <c r="CF26" i="3"/>
  <c r="CH26" i="3"/>
  <c r="CJ26" i="3"/>
  <c r="CL26" i="3" s="1"/>
  <c r="CP26" i="3"/>
  <c r="CQ26" i="3"/>
  <c r="K27" i="3"/>
  <c r="AJ27" i="3"/>
  <c r="CJ27" i="3"/>
  <c r="K28" i="3"/>
  <c r="AJ28" i="3"/>
  <c r="CG28" i="3" s="1"/>
  <c r="CF28" i="3"/>
  <c r="CH28" i="3"/>
  <c r="CJ28" i="3"/>
  <c r="CL28" i="3" s="1"/>
  <c r="CP28" i="3"/>
  <c r="CQ28" i="3"/>
  <c r="K29" i="3"/>
  <c r="AJ29" i="3"/>
  <c r="CG29" i="3" s="1"/>
  <c r="CF29" i="3"/>
  <c r="CH29" i="3"/>
  <c r="CJ29" i="3"/>
  <c r="CL29" i="3" s="1"/>
  <c r="CP29" i="3"/>
  <c r="K30" i="3"/>
  <c r="AJ30" i="3"/>
  <c r="CG30" i="3" s="1"/>
  <c r="CF30" i="3"/>
  <c r="CH30" i="3"/>
  <c r="CJ30" i="3"/>
  <c r="CL30" i="3"/>
  <c r="K31" i="3"/>
  <c r="AJ31" i="3"/>
  <c r="CG31" i="3" s="1"/>
  <c r="CF31" i="3"/>
  <c r="CH31" i="3"/>
  <c r="CJ31" i="3"/>
  <c r="CL31" i="3" s="1"/>
  <c r="K32" i="3"/>
  <c r="AJ32" i="3"/>
  <c r="CG32" i="3" s="1"/>
  <c r="CF32" i="3"/>
  <c r="CH32" i="3"/>
  <c r="CJ32" i="3"/>
  <c r="CL32" i="3" s="1"/>
  <c r="K33" i="3"/>
  <c r="AJ33" i="3"/>
  <c r="CG33" i="3" s="1"/>
  <c r="CF33" i="3"/>
  <c r="CH33" i="3"/>
  <c r="CJ33" i="3"/>
  <c r="CL33" i="3"/>
  <c r="CP33" i="3"/>
  <c r="K34" i="3"/>
  <c r="AJ34" i="3"/>
  <c r="CG34" i="3" s="1"/>
  <c r="CF34" i="3"/>
  <c r="CH34" i="3"/>
  <c r="CJ34" i="3"/>
  <c r="CL34" i="3" s="1"/>
  <c r="K35" i="3"/>
  <c r="AJ35" i="3"/>
  <c r="CG35" i="3" s="1"/>
  <c r="CF35" i="3"/>
  <c r="CH35" i="3"/>
  <c r="CJ35" i="3"/>
  <c r="CL35" i="3" s="1"/>
  <c r="K36" i="3"/>
  <c r="AJ36" i="3"/>
  <c r="CG36" i="3" s="1"/>
  <c r="CF36" i="3"/>
  <c r="CH36" i="3"/>
  <c r="CJ36" i="3"/>
  <c r="CL36" i="3" s="1"/>
  <c r="CK36" i="3"/>
  <c r="CP36" i="3"/>
  <c r="K37" i="3"/>
  <c r="AJ37" i="3"/>
  <c r="CG37" i="3" s="1"/>
  <c r="CF37" i="3"/>
  <c r="CH37" i="3"/>
  <c r="CJ37" i="3"/>
  <c r="CL37" i="3" s="1"/>
  <c r="K38" i="3"/>
  <c r="AJ38" i="3"/>
  <c r="AW38" i="3"/>
  <c r="CF38" i="3"/>
  <c r="CH38" i="3"/>
  <c r="CJ38" i="3"/>
  <c r="CL38" i="3" s="1"/>
  <c r="AJ39" i="3"/>
  <c r="K40" i="3"/>
  <c r="AJ40" i="3"/>
  <c r="CG40" i="3" s="1"/>
  <c r="CF40" i="3"/>
  <c r="CH40" i="3"/>
  <c r="CJ40" i="3"/>
  <c r="CL40" i="3" s="1"/>
  <c r="K41" i="3"/>
  <c r="AJ41" i="3"/>
  <c r="K42" i="3"/>
  <c r="AJ42" i="3"/>
  <c r="CG42" i="3" s="1"/>
  <c r="CF42" i="3"/>
  <c r="CH42" i="3"/>
  <c r="CJ42" i="3"/>
  <c r="CL42" i="3" s="1"/>
  <c r="K43" i="3"/>
  <c r="AJ43" i="3"/>
  <c r="CG43" i="3" s="1"/>
  <c r="CF43" i="3"/>
  <c r="CH43" i="3"/>
  <c r="CJ43" i="3"/>
  <c r="CL43" i="3" s="1"/>
  <c r="CP43" i="3"/>
  <c r="K44" i="3"/>
  <c r="AJ44" i="3"/>
  <c r="CG44" i="3" s="1"/>
  <c r="CF44" i="3"/>
  <c r="CH44" i="3"/>
  <c r="CJ44" i="3"/>
  <c r="CL44" i="3" s="1"/>
  <c r="CP44" i="3"/>
  <c r="CQ44" i="3"/>
  <c r="CR44" i="3"/>
  <c r="K45" i="3"/>
  <c r="AJ45" i="3"/>
  <c r="CG45" i="3" s="1"/>
  <c r="CF45" i="3"/>
  <c r="CH45" i="3"/>
  <c r="CJ45" i="3"/>
  <c r="CL45" i="3" s="1"/>
  <c r="K46" i="3"/>
  <c r="AJ46" i="3"/>
  <c r="CG46" i="3" s="1"/>
  <c r="CF46" i="3"/>
  <c r="CH46" i="3"/>
  <c r="CJ46" i="3"/>
  <c r="CL46" i="3" s="1"/>
  <c r="CP46" i="3"/>
  <c r="CQ46" i="3"/>
  <c r="K47" i="3"/>
  <c r="AJ47" i="3"/>
  <c r="CG47" i="3" s="1"/>
  <c r="CF47" i="3"/>
  <c r="CH47" i="3"/>
  <c r="CJ47" i="3"/>
  <c r="CL47" i="3" s="1"/>
  <c r="CP47" i="3"/>
  <c r="K48" i="3"/>
  <c r="AJ48" i="3"/>
  <c r="CG48" i="3" s="1"/>
  <c r="CF48" i="3"/>
  <c r="CH48" i="3"/>
  <c r="CJ48" i="3"/>
  <c r="CL48" i="3"/>
  <c r="K49" i="3"/>
  <c r="AJ49" i="3"/>
  <c r="CG49" i="3" s="1"/>
  <c r="CF49" i="3"/>
  <c r="CH49" i="3"/>
  <c r="CJ49" i="3"/>
  <c r="CL49" i="3"/>
  <c r="K50" i="3"/>
  <c r="AJ50" i="3"/>
  <c r="CG50" i="3" s="1"/>
  <c r="CF50" i="3"/>
  <c r="CH50" i="3"/>
  <c r="CJ50" i="3"/>
  <c r="CL50" i="3" s="1"/>
  <c r="K51" i="3"/>
  <c r="AJ51" i="3"/>
  <c r="CG51" i="3" s="1"/>
  <c r="CF51" i="3"/>
  <c r="CH51" i="3"/>
  <c r="CJ51" i="3"/>
  <c r="CL51" i="3" s="1"/>
  <c r="K52" i="3"/>
  <c r="AJ52" i="3"/>
  <c r="CG52" i="3" s="1"/>
  <c r="CF52" i="3"/>
  <c r="CH52" i="3"/>
  <c r="CJ52" i="3"/>
  <c r="CL52" i="3" s="1"/>
  <c r="K53" i="3"/>
  <c r="AJ53" i="3"/>
  <c r="CG53" i="3" s="1"/>
  <c r="CF53" i="3"/>
  <c r="CH53" i="3"/>
  <c r="CJ53" i="3"/>
  <c r="CL53" i="3"/>
  <c r="K54" i="3"/>
  <c r="AJ54" i="3"/>
  <c r="CG54" i="3" s="1"/>
  <c r="CF54" i="3"/>
  <c r="CH54" i="3"/>
  <c r="CJ54" i="3"/>
  <c r="CL54" i="3"/>
  <c r="K55" i="3"/>
  <c r="AJ55" i="3"/>
  <c r="K56" i="3"/>
  <c r="AJ56" i="3"/>
  <c r="CF56" i="3"/>
  <c r="CG56" i="3"/>
  <c r="CH56" i="3"/>
  <c r="CJ56" i="3"/>
  <c r="CL56" i="3" s="1"/>
  <c r="K57" i="3"/>
  <c r="AJ57" i="3"/>
  <c r="CF57" i="3"/>
  <c r="CG57" i="3"/>
  <c r="CH57" i="3"/>
  <c r="CJ57" i="3"/>
  <c r="CL57" i="3" s="1"/>
  <c r="K58" i="3"/>
  <c r="AJ58" i="3"/>
  <c r="CF58" i="3"/>
  <c r="CG58" i="3"/>
  <c r="CH58" i="3"/>
  <c r="CJ58" i="3"/>
  <c r="CL58" i="3"/>
  <c r="CP58" i="3"/>
  <c r="CQ58" i="3"/>
  <c r="K59" i="3"/>
  <c r="CI59" i="3" s="1"/>
  <c r="AJ59" i="3"/>
  <c r="CG59" i="3" s="1"/>
  <c r="CF59" i="3"/>
  <c r="CH59" i="3"/>
  <c r="CJ59" i="3"/>
  <c r="CL59" i="3" s="1"/>
  <c r="K60" i="3"/>
  <c r="AJ60" i="3"/>
  <c r="CG60" i="3" s="1"/>
  <c r="CF60" i="3"/>
  <c r="CH60" i="3"/>
  <c r="CJ60" i="3"/>
  <c r="CL60" i="3" s="1"/>
  <c r="CK60" i="3"/>
  <c r="CP60" i="3"/>
  <c r="K61" i="3"/>
  <c r="AJ61" i="3"/>
  <c r="CG61" i="3" s="1"/>
  <c r="CF61" i="3"/>
  <c r="CH61" i="3"/>
  <c r="CJ61" i="3"/>
  <c r="CL61" i="3" s="1"/>
  <c r="K62" i="3"/>
  <c r="AJ62" i="3"/>
  <c r="CF62" i="3"/>
  <c r="CG62" i="3"/>
  <c r="CH62" i="3"/>
  <c r="CJ62" i="3"/>
  <c r="CL62" i="3" s="1"/>
  <c r="CP62" i="3"/>
  <c r="CQ62" i="3"/>
  <c r="CR62" i="3"/>
  <c r="K63" i="3"/>
  <c r="AJ63" i="3"/>
  <c r="CG63" i="3" s="1"/>
  <c r="CF63" i="3"/>
  <c r="CH63" i="3"/>
  <c r="CJ63" i="3"/>
  <c r="CL63" i="3"/>
  <c r="K64" i="3"/>
  <c r="AJ64" i="3"/>
  <c r="CG64" i="3" s="1"/>
  <c r="CF64" i="3"/>
  <c r="CH64" i="3"/>
  <c r="CJ64" i="3"/>
  <c r="CL64" i="3" s="1"/>
  <c r="CK64" i="3"/>
  <c r="CP64" i="3"/>
  <c r="K65" i="3"/>
  <c r="AJ65" i="3"/>
  <c r="CF65" i="3"/>
  <c r="CG65" i="3"/>
  <c r="CH65" i="3"/>
  <c r="CJ65" i="3"/>
  <c r="CL65" i="3" s="1"/>
  <c r="CP65" i="3"/>
  <c r="K66" i="3"/>
  <c r="AJ66" i="3"/>
  <c r="CG66" i="3" s="1"/>
  <c r="CF66" i="3"/>
  <c r="CH66" i="3"/>
  <c r="CJ66" i="3"/>
  <c r="CL66" i="3" s="1"/>
  <c r="CP66" i="3"/>
  <c r="K67" i="3"/>
  <c r="AJ67" i="3"/>
  <c r="CG67" i="3" s="1"/>
  <c r="CF67" i="3"/>
  <c r="CH67" i="3"/>
  <c r="CJ67" i="3"/>
  <c r="CL67" i="3" s="1"/>
  <c r="K68" i="3"/>
  <c r="AJ68" i="3"/>
  <c r="K69" i="3"/>
  <c r="AJ69" i="3"/>
  <c r="K70" i="3"/>
  <c r="AJ70" i="3"/>
  <c r="K71" i="3"/>
  <c r="AJ71" i="3"/>
  <c r="K72" i="3"/>
  <c r="AJ72" i="3"/>
  <c r="CG72" i="3" s="1"/>
  <c r="CF72" i="3"/>
  <c r="CH72" i="3"/>
  <c r="CJ72" i="3"/>
  <c r="CL72" i="3"/>
  <c r="K73" i="3"/>
  <c r="AJ73" i="3"/>
  <c r="CG73" i="3" s="1"/>
  <c r="CF73" i="3"/>
  <c r="CH73" i="3"/>
  <c r="CJ73" i="3"/>
  <c r="CL73" i="3"/>
  <c r="K74" i="3"/>
  <c r="AJ74" i="3"/>
  <c r="CG74" i="3" s="1"/>
  <c r="CF74" i="3"/>
  <c r="CH74" i="3"/>
  <c r="CJ74" i="3"/>
  <c r="CL74" i="3"/>
  <c r="K75" i="3"/>
  <c r="AJ75" i="3"/>
  <c r="CG75" i="3" s="1"/>
  <c r="CF75" i="3"/>
  <c r="CH75" i="3"/>
  <c r="CJ75" i="3"/>
  <c r="CL75" i="3" s="1"/>
  <c r="K76" i="3"/>
  <c r="AJ76" i="3"/>
  <c r="CG76" i="3" s="1"/>
  <c r="CF76" i="3"/>
  <c r="CH76" i="3"/>
  <c r="CJ76" i="3"/>
  <c r="CL76" i="3"/>
  <c r="K77" i="3"/>
  <c r="AJ77" i="3"/>
  <c r="K78" i="3"/>
  <c r="AJ78" i="3"/>
  <c r="K79" i="3"/>
  <c r="AJ79" i="3"/>
  <c r="CF79" i="3"/>
  <c r="CG79" i="3"/>
  <c r="CH79" i="3"/>
  <c r="CJ79" i="3"/>
  <c r="CL79" i="3" s="1"/>
  <c r="K80" i="3"/>
  <c r="AJ80" i="3"/>
  <c r="CF80" i="3"/>
  <c r="CG80" i="3"/>
  <c r="CH80" i="3"/>
  <c r="CJ80" i="3"/>
  <c r="CL80" i="3"/>
  <c r="K81" i="3"/>
  <c r="AJ81" i="3"/>
  <c r="K82" i="3"/>
  <c r="AJ82" i="3"/>
  <c r="K83" i="3"/>
  <c r="AJ83" i="3"/>
  <c r="CF83" i="3"/>
  <c r="CG83" i="3"/>
  <c r="CH83" i="3"/>
  <c r="CJ83" i="3"/>
  <c r="CL83" i="3" s="1"/>
  <c r="K84" i="3"/>
  <c r="AJ84" i="3"/>
  <c r="CF84" i="3"/>
  <c r="CG84" i="3"/>
  <c r="CH84" i="3"/>
  <c r="CJ84" i="3"/>
  <c r="CL84" i="3" s="1"/>
  <c r="K85" i="3"/>
  <c r="AJ85" i="3"/>
  <c r="CG85" i="3" s="1"/>
  <c r="CF85" i="3"/>
  <c r="CH85" i="3"/>
  <c r="CJ85" i="3"/>
  <c r="CL85" i="3" s="1"/>
  <c r="K86" i="3"/>
  <c r="AJ86" i="3"/>
  <c r="K87" i="3"/>
  <c r="AJ87" i="3"/>
  <c r="CG87" i="3" s="1"/>
  <c r="CF87" i="3"/>
  <c r="CH87" i="3"/>
  <c r="CJ87" i="3"/>
  <c r="CL87" i="3" s="1"/>
  <c r="K88" i="3"/>
  <c r="AJ88" i="3"/>
  <c r="K89" i="3"/>
  <c r="AJ89" i="3"/>
  <c r="K90" i="3"/>
  <c r="AJ90" i="3"/>
  <c r="CF90" i="3"/>
  <c r="CG90" i="3"/>
  <c r="CH90" i="3"/>
  <c r="CJ90" i="3"/>
  <c r="CL90" i="3" s="1"/>
  <c r="K91" i="3"/>
  <c r="AJ91" i="3"/>
  <c r="CG91" i="3" s="1"/>
  <c r="CF91" i="3"/>
  <c r="CH91" i="3"/>
  <c r="CJ91" i="3"/>
  <c r="CL91" i="3" s="1"/>
  <c r="K92" i="3"/>
  <c r="AJ92" i="3"/>
  <c r="CG92" i="3" s="1"/>
  <c r="CF92" i="3"/>
  <c r="CH92" i="3"/>
  <c r="CJ92" i="3"/>
  <c r="CL92" i="3" s="1"/>
  <c r="K93" i="3"/>
  <c r="AJ93" i="3"/>
  <c r="K94" i="3"/>
  <c r="AJ94" i="3"/>
  <c r="K95" i="3"/>
  <c r="AJ95" i="3"/>
  <c r="CG95" i="3" s="1"/>
  <c r="CF95" i="3"/>
  <c r="CH95" i="3"/>
  <c r="CJ95" i="3"/>
  <c r="CL95" i="3" s="1"/>
  <c r="K96" i="3"/>
  <c r="AJ96" i="3"/>
  <c r="CG96" i="3" s="1"/>
  <c r="CF96" i="3"/>
  <c r="CH96" i="3"/>
  <c r="CJ96" i="3"/>
  <c r="CL96" i="3" s="1"/>
  <c r="K97" i="3"/>
  <c r="AJ97" i="3"/>
  <c r="K98" i="3"/>
  <c r="K99" i="3"/>
  <c r="K100" i="3"/>
  <c r="K101" i="3"/>
  <c r="K102" i="3"/>
  <c r="K103" i="3"/>
  <c r="K104" i="3"/>
  <c r="K105" i="3"/>
  <c r="K106" i="3"/>
  <c r="K107" i="3"/>
  <c r="K108" i="3"/>
  <c r="K109" i="3"/>
  <c r="CF109" i="3"/>
  <c r="CG109" i="3"/>
  <c r="CH109" i="3"/>
  <c r="CJ109" i="3"/>
  <c r="CL109" i="3"/>
  <c r="K110" i="3"/>
  <c r="CF110" i="3"/>
  <c r="CG110" i="3"/>
  <c r="CH110" i="3"/>
  <c r="CJ110" i="3"/>
  <c r="CL110" i="3"/>
  <c r="K111" i="3"/>
  <c r="CF111" i="3"/>
  <c r="CG111" i="3"/>
  <c r="CH111" i="3"/>
  <c r="CJ111" i="3"/>
  <c r="CL111" i="3"/>
  <c r="K112" i="3"/>
  <c r="CF112" i="3"/>
  <c r="CG112" i="3"/>
  <c r="CH112" i="3"/>
  <c r="CJ112" i="3"/>
  <c r="CL112" i="3"/>
  <c r="K113" i="3"/>
  <c r="CF113" i="3"/>
  <c r="CG113" i="3"/>
  <c r="CH113" i="3"/>
  <c r="CJ113" i="3"/>
  <c r="CL113" i="3"/>
  <c r="K114" i="3"/>
  <c r="CF114" i="3"/>
  <c r="CG114" i="3"/>
  <c r="CH114" i="3"/>
  <c r="CJ114" i="3"/>
  <c r="CL114" i="3"/>
  <c r="K115" i="3"/>
  <c r="CF115" i="3"/>
  <c r="CG115" i="3"/>
  <c r="CH115" i="3"/>
  <c r="CJ115" i="3"/>
  <c r="CL115" i="3"/>
  <c r="K116" i="3"/>
  <c r="CF116" i="3"/>
  <c r="CG116" i="3"/>
  <c r="CH116" i="3"/>
  <c r="CJ116" i="3"/>
  <c r="CL116" i="3"/>
  <c r="K117" i="3"/>
  <c r="CF117" i="3"/>
  <c r="CG117" i="3"/>
  <c r="CH117" i="3"/>
  <c r="CJ117" i="3"/>
  <c r="CL117" i="3"/>
  <c r="K118" i="3"/>
  <c r="CF118" i="3"/>
  <c r="CG118" i="3"/>
  <c r="CH118" i="3"/>
  <c r="CJ118" i="3"/>
  <c r="CL118" i="3"/>
  <c r="K119" i="3"/>
  <c r="K120" i="3"/>
  <c r="K121" i="3"/>
  <c r="K122" i="3"/>
  <c r="K123" i="3"/>
  <c r="K124" i="3"/>
  <c r="CF124" i="3"/>
  <c r="CG124" i="3"/>
  <c r="CH124" i="3"/>
  <c r="CJ124" i="3"/>
  <c r="CL124" i="3" s="1"/>
  <c r="K125" i="3"/>
  <c r="CF125" i="3"/>
  <c r="CG125" i="3"/>
  <c r="CH125" i="3"/>
  <c r="CJ125" i="3"/>
  <c r="CL125" i="3" s="1"/>
  <c r="K126" i="3"/>
  <c r="CF126" i="3"/>
  <c r="CG126" i="3"/>
  <c r="CH126" i="3"/>
  <c r="CJ126" i="3"/>
  <c r="CL126" i="3" s="1"/>
  <c r="K127" i="3"/>
  <c r="K128" i="3"/>
  <c r="K129" i="3"/>
  <c r="CF129" i="3"/>
  <c r="CG129" i="3"/>
  <c r="CH129" i="3"/>
  <c r="CJ129" i="3"/>
  <c r="CL129" i="3"/>
  <c r="K130" i="3"/>
  <c r="K131" i="3"/>
  <c r="CF131" i="3"/>
  <c r="CG131" i="3"/>
  <c r="CH131" i="3"/>
  <c r="CJ131" i="3"/>
  <c r="CL131" i="3" s="1"/>
  <c r="K132" i="3"/>
  <c r="CF132" i="3"/>
  <c r="CG132" i="3"/>
  <c r="CH132" i="3"/>
  <c r="CJ132" i="3"/>
  <c r="CL132" i="3" s="1"/>
  <c r="K133" i="3"/>
  <c r="CF133" i="3"/>
  <c r="CG133" i="3"/>
  <c r="CH133" i="3"/>
  <c r="CJ133" i="3"/>
  <c r="CL133" i="3" s="1"/>
  <c r="K134" i="3"/>
  <c r="K135" i="3"/>
  <c r="K136" i="3"/>
  <c r="CF136" i="3"/>
  <c r="CG136" i="3"/>
  <c r="CH136" i="3"/>
  <c r="CJ136" i="3"/>
  <c r="CL136" i="3" s="1"/>
  <c r="K137" i="3"/>
  <c r="K138" i="3"/>
  <c r="K139" i="3"/>
  <c r="K140" i="3"/>
  <c r="K141" i="3"/>
  <c r="CF141" i="3"/>
  <c r="CG141" i="3"/>
  <c r="CH141" i="3"/>
  <c r="CJ141" i="3"/>
  <c r="CL141" i="3"/>
  <c r="K142" i="3"/>
  <c r="CF142" i="3"/>
  <c r="CG142" i="3"/>
  <c r="CH142" i="3"/>
  <c r="CJ142" i="3"/>
  <c r="CL142" i="3"/>
  <c r="K143" i="3"/>
  <c r="AJ143" i="3"/>
  <c r="CF143" i="3"/>
  <c r="CG143" i="3"/>
  <c r="CH143" i="3"/>
  <c r="CJ143" i="3"/>
  <c r="CL143" i="3" s="1"/>
  <c r="K144" i="3"/>
  <c r="CF144" i="3"/>
  <c r="CG144" i="3"/>
  <c r="CH144" i="3"/>
  <c r="CJ144" i="3"/>
  <c r="CL144" i="3" s="1"/>
  <c r="K145" i="3"/>
  <c r="CJ145" i="3"/>
  <c r="CL145" i="3" s="1"/>
  <c r="K146" i="3"/>
  <c r="CF146" i="3"/>
  <c r="CG146" i="3"/>
  <c r="CH146" i="3"/>
  <c r="CJ146" i="3"/>
  <c r="CL146" i="3" s="1"/>
  <c r="K147" i="3"/>
  <c r="CF147" i="3"/>
  <c r="CG147" i="3"/>
  <c r="CH147" i="3"/>
  <c r="CJ147" i="3"/>
  <c r="CL147" i="3" s="1"/>
  <c r="K148" i="3"/>
  <c r="CL148" i="3"/>
  <c r="K149" i="3"/>
  <c r="CL149" i="3"/>
  <c r="K150" i="3"/>
  <c r="CL150" i="3"/>
  <c r="K151" i="3"/>
  <c r="CF151" i="3"/>
  <c r="CG151" i="3"/>
  <c r="CH151" i="3"/>
  <c r="CJ151" i="3"/>
  <c r="CL151" i="3" s="1"/>
  <c r="K152" i="3"/>
  <c r="CH152" i="3"/>
  <c r="CL152" i="3"/>
  <c r="K153" i="3"/>
  <c r="CL153" i="3"/>
  <c r="K154" i="3"/>
  <c r="CL154" i="3"/>
  <c r="K155" i="3"/>
  <c r="CL155" i="3"/>
  <c r="K156" i="3"/>
  <c r="AJ156" i="3"/>
  <c r="AW156" i="3"/>
  <c r="BJ156" i="3"/>
  <c r="BW156" i="3"/>
  <c r="CF156" i="3"/>
  <c r="CH156" i="3"/>
  <c r="CJ156" i="3"/>
  <c r="CL156" i="3" s="1"/>
  <c r="K157" i="3"/>
  <c r="CL157" i="3"/>
  <c r="K158" i="3"/>
  <c r="CL158" i="3"/>
  <c r="K159" i="3"/>
  <c r="CL159" i="3"/>
  <c r="K160" i="3"/>
  <c r="CL160" i="3"/>
  <c r="K161" i="3"/>
  <c r="CL161" i="3"/>
  <c r="K162" i="3"/>
  <c r="CL162" i="3"/>
  <c r="K163" i="3"/>
  <c r="CL163" i="3"/>
  <c r="K164" i="3"/>
  <c r="CL164" i="3"/>
  <c r="K165" i="3"/>
  <c r="CL165" i="3"/>
  <c r="K166" i="3"/>
  <c r="CL166" i="3"/>
  <c r="K167" i="3"/>
  <c r="CL167" i="3"/>
  <c r="K168" i="3"/>
  <c r="CL168" i="3"/>
  <c r="K169" i="3"/>
  <c r="CL169" i="3"/>
  <c r="K170" i="3"/>
  <c r="CL170" i="3"/>
  <c r="K171" i="3"/>
  <c r="K172" i="3"/>
  <c r="K173" i="3"/>
  <c r="K174" i="3"/>
  <c r="K175" i="3"/>
  <c r="K176" i="3"/>
  <c r="K177" i="3"/>
  <c r="K178" i="3"/>
  <c r="K179" i="3"/>
  <c r="AJ179" i="3"/>
  <c r="AW179" i="3"/>
  <c r="BJ179" i="3"/>
  <c r="BW179" i="3"/>
  <c r="CF179" i="3"/>
  <c r="CH179" i="3"/>
  <c r="CJ179" i="3"/>
  <c r="CL179" i="3"/>
  <c r="K180" i="3"/>
  <c r="CF180" i="3"/>
  <c r="CG180" i="3"/>
  <c r="CH180" i="3"/>
  <c r="CJ180" i="3"/>
  <c r="CL180" i="3"/>
  <c r="K181" i="3"/>
  <c r="K182" i="3"/>
  <c r="K183" i="3"/>
  <c r="K184" i="3"/>
  <c r="K185" i="3"/>
  <c r="K186" i="3"/>
  <c r="K187" i="3"/>
  <c r="K188" i="3"/>
  <c r="K189" i="3"/>
  <c r="CF189" i="3"/>
  <c r="CG189" i="3"/>
  <c r="CH189" i="3"/>
  <c r="CJ189" i="3"/>
  <c r="CL189" i="3" s="1"/>
  <c r="K190" i="3"/>
  <c r="K191" i="3"/>
  <c r="K192" i="3"/>
  <c r="K193" i="3"/>
  <c r="K194" i="3"/>
  <c r="K195" i="3"/>
  <c r="CI44" i="3" l="1"/>
  <c r="CG38" i="3"/>
  <c r="CI75" i="3"/>
  <c r="CG179" i="3"/>
  <c r="CI28" i="3"/>
  <c r="CI33" i="3"/>
  <c r="CI36" i="3"/>
  <c r="CI29" i="3"/>
  <c r="CI179" i="3"/>
  <c r="CG156" i="3"/>
  <c r="CI74" i="3"/>
  <c r="CI46" i="3"/>
  <c r="CI156" i="3"/>
</calcChain>
</file>

<file path=xl/sharedStrings.xml><?xml version="1.0" encoding="utf-8"?>
<sst xmlns="http://schemas.openxmlformats.org/spreadsheetml/2006/main" count="3400" uniqueCount="1386">
  <si>
    <t>NUMERAL</t>
  </si>
  <si>
    <t>SI</t>
  </si>
  <si>
    <t>NO</t>
  </si>
  <si>
    <t xml:space="preserve">EVIDENCIA </t>
  </si>
  <si>
    <t>X</t>
  </si>
  <si>
    <t>MEDIDAS DISEÑADAS POR EL HOSPITAL REGIONAL DE SOGAMOSO PARA LA IMPLEMENTACIÓN Y CUMPLIMIENTO DEL PROTOCOLO GENERAL DE BIOSEGURIDAD PARA EL MANEJO DEL COVID-19 APLICABLE A CADA SECTOR</t>
  </si>
  <si>
    <t>% DEL CUMPLIMIENTO ESTIMADO DE LAS MEDIDAS DE BIOSEGURIDAD NECESARIAS PARA PROTEGER A LOS TRABAJADORES DEL CONTAGIO DEL VIRUS</t>
  </si>
  <si>
    <t>ELEMENTOS DE PROTECCIÓN PERSONAL</t>
  </si>
  <si>
    <t>PREGUNTAS DE VALIDACIÓN DEL PROTOCOLO DE BIOSEGURIDAD</t>
  </si>
  <si>
    <t>¿Se ha identificado la cantidad de EPP a entregar de acuerdo con el número de trabajadores con exposición al riesgo de COVID-19?</t>
  </si>
  <si>
    <t>CONTROL, SEGUIMIENTO Y EVALUACIÓN</t>
  </si>
  <si>
    <t>DISPONIBILIDAD DE EPP</t>
  </si>
  <si>
    <t>ENTREGA DE EPP</t>
  </si>
  <si>
    <t>USO CORRECTO DE EPP</t>
  </si>
  <si>
    <t>N/A</t>
  </si>
  <si>
    <t>SEGUIMIENTO PREVENTIVO A LA IMPLEMENTACIÓN DE EQUIPOS DE PROTECCIÓN E INSUMOS NECESARIOS ESTIMADOS PARA AFRONTAR EL COVID-19 EN EL HOSPITAL REGIONAL DE SOGAMOSO ESE</t>
  </si>
  <si>
    <t>RESPONSABLE</t>
  </si>
  <si>
    <t>Batas impermeables de manga larga reutilizables (Bata Quirúrgica Antifluído)</t>
  </si>
  <si>
    <t>Almacén</t>
  </si>
  <si>
    <t>Batas manga larga</t>
  </si>
  <si>
    <t>Farmacia</t>
  </si>
  <si>
    <t>Cajas de Guantes de Manejo Talla L Caja x 50 pares</t>
  </si>
  <si>
    <t>Cajas de Guantes de Manejo Talla M Caja x 50 pares</t>
  </si>
  <si>
    <t>Cajas de Guantes de Manejo Talla S Caja x 50 pares</t>
  </si>
  <si>
    <t>Cajas de Guantes de Manejo Talla XS Caja x 50 pares</t>
  </si>
  <si>
    <t>Cajas de Guantes de Nitrilo Talla L Caja x 50 pares</t>
  </si>
  <si>
    <t>Cajas de Guantes de Nitrilo Talla M Caja x 50 pares</t>
  </si>
  <si>
    <t>Cajas de Guantes de Nitrilo Talla S Caja x 50 pares</t>
  </si>
  <si>
    <t>Cajas de Guantes de Nitrilo Talla XS Caja x 50 pares</t>
  </si>
  <si>
    <t>Cajas de Tapabocas Convencionales de Tiras (Caja x 50 Unidades)</t>
  </si>
  <si>
    <t>Cajas de Tapabocas N95 de Referencia Certificada (Caja x 50 Unidades)</t>
  </si>
  <si>
    <t>Caretas de Protección Industrial</t>
  </si>
  <si>
    <t>Galones de Alcohol Antiséptico X 1000 cc</t>
  </si>
  <si>
    <t>Galones de Gel Antibacterial X 1000 cc</t>
  </si>
  <si>
    <t>Galones de Jabón Antibacterial X 1000 cc</t>
  </si>
  <si>
    <t>Galones de Amonio Cuaternario X 1000 cc</t>
  </si>
  <si>
    <t>Galones de Hipoclorito X 1000 cc</t>
  </si>
  <si>
    <t>Gorros de protección quirúrgica</t>
  </si>
  <si>
    <t>Gorros de protección especiales</t>
  </si>
  <si>
    <t>Kits para toma de muestras COVID-19</t>
  </si>
  <si>
    <t>Laboratorio</t>
  </si>
  <si>
    <t>Polainas de protección quirúrgicas</t>
  </si>
  <si>
    <t>Polainas de protección especiales</t>
  </si>
  <si>
    <t>Protección ocular ajustada de montura integral o protector facial completo - Gafas de Seguridad</t>
  </si>
  <si>
    <t>Protección ocular ajustada de montura integral o protector facial completo - Gafas Encauchadas</t>
  </si>
  <si>
    <t>Respirador de 1/2 Cara  3M + Filtro P100</t>
  </si>
  <si>
    <t>Rollos de Papel Higiénico por 100 mts rollo</t>
  </si>
  <si>
    <t>Rollos de Toallas Desechables por 100 mts rollo</t>
  </si>
  <si>
    <t>Pares de Filtros P100 para Respirador de 1/2 Cara  3M</t>
  </si>
  <si>
    <t>Trajes de Mayo</t>
  </si>
  <si>
    <t>TOTAL</t>
  </si>
  <si>
    <t>No. de
personas</t>
  </si>
  <si>
    <t>DESCRIBA EL TIPO DE PERSONAL QUE LABORA</t>
  </si>
  <si>
    <t>Gerente</t>
  </si>
  <si>
    <t>Subgerente Médico - Cientifico</t>
  </si>
  <si>
    <t>Subgerente Administrativo - Financiero</t>
  </si>
  <si>
    <t>Médicos Especialistas</t>
  </si>
  <si>
    <t>Médicos Generales</t>
  </si>
  <si>
    <t>Médicos Internos</t>
  </si>
  <si>
    <t>Jefes de Enfermería</t>
  </si>
  <si>
    <t>Auxiliares de Enfermería</t>
  </si>
  <si>
    <t>Personal asociado al manejo de ambulancias</t>
  </si>
  <si>
    <t>Personal de Cirugía</t>
  </si>
  <si>
    <t>Personal de Rehabilitación</t>
  </si>
  <si>
    <t>Personal de Farmacia</t>
  </si>
  <si>
    <t>Personal de Imágenes Diagnósticas</t>
  </si>
  <si>
    <t>Personal de Laboratorio Clínico</t>
  </si>
  <si>
    <t>Personal de Servicios Generales</t>
  </si>
  <si>
    <t>Personal de Mantenimiento</t>
  </si>
  <si>
    <t>Personal de Vigilancia</t>
  </si>
  <si>
    <t>Total de personal relacionado con pacientes</t>
  </si>
  <si>
    <t>TIPO DE VINCULACIÓN</t>
  </si>
  <si>
    <t>ÁREA CLÍNICA</t>
  </si>
  <si>
    <t>NIVEL DE EXPOSICIÓN</t>
  </si>
  <si>
    <t>Directo</t>
  </si>
  <si>
    <t>Intermedio</t>
  </si>
  <si>
    <t>Administrativa</t>
  </si>
  <si>
    <t>Asistencial</t>
  </si>
  <si>
    <t>Planta</t>
  </si>
  <si>
    <t>En misión</t>
  </si>
  <si>
    <t>Personal de Facturación</t>
  </si>
  <si>
    <t>BASE DE DATOS TRABAJADORES</t>
  </si>
  <si>
    <t>¿Los EPP entregados cumplen con las caracteristicas establecidas por el Ministerio de Salud y Proteccion  Social?</t>
  </si>
  <si>
    <t>veintinueve (29) días del mes de abril</t>
  </si>
  <si>
    <t>Líder Proceso de Gestión Farmacéutica</t>
  </si>
  <si>
    <t>LILIANA VIRGINIA PABON BUITRAGO</t>
  </si>
  <si>
    <t>Subgerente Científico</t>
  </si>
  <si>
    <t>OSCAR MAURICIO CUEVAS VALDELEON</t>
  </si>
  <si>
    <t>Suministro</t>
  </si>
  <si>
    <t xml:space="preserve">Calle 1A N° 65A – 36 de Medellín. Teléfono 3220803. Correo electrónico  direccionadministrativa@oseomed.co   </t>
  </si>
  <si>
    <t>2201010701 MATERIAL MÉDICO QUIRÚRGICO</t>
  </si>
  <si>
    <t>Suministro de mascarillas quirúrgicas N95 requeridas por los diferentes servicios médico asistenciales de la institución para dar cumplimiento a los protocolos establecidos para brindar atención a los pacientes del Hospital Regional de Sogamoso E.S.E. en el contexto de la pandemia por COVID- 19</t>
  </si>
  <si>
    <t>830.035.101-8</t>
  </si>
  <si>
    <t xml:space="preserve">OSEOMED S.A.S.  </t>
  </si>
  <si>
    <t>8.125.172 expedida en Medellín</t>
  </si>
  <si>
    <t>MAURICIO MARTINEZ ACEVEDO</t>
  </si>
  <si>
    <t>A PARTIR DE LA LEGALIZACIÓN DEL CONTRATO Y SUSCRIPCIÓN DEL ACTA DE INICIO, HASTA EL 31 DE MAYO DE 2020, Y/O HASTA AGOTAR EL PRESUPUESTO DEL CONTRATO, LO QUE OCURRA PRIMERO.</t>
  </si>
  <si>
    <t xml:space="preserve">SUMINISTRO DE MASCARILLAS QUIRÚRGICAS N95 REQUERIDAS POR LOS DIFERENTES SERVICIOS MEDICO ASISTENCIALES DE LA INSTITUCIÓN PARA DAR CUMPLIMIENTO A LOS PROTOCOLOS ESTABLECIDOS PARA BRINDAR ATENCIÓN A LOS PACIENTES DEL HOSPITAL REGIONAL DE SOGAMOSO E.S.E. EN EL CONTEXTO DE LA PANDEMIA POR COVID- 19. </t>
  </si>
  <si>
    <t>A PARTIR DE LA LEGALIZACIÓN DEL CONTRATO Y SUSCRIPCIÓN DEL ACTA DE INICIO, HASTA EL 31 DE DICIEMBRE DE 2020, Y/O HASTA AGOTAR EL PRESUPUESTO DEL CONTRATO, LO QUE OCURRA PRIMERO</t>
  </si>
  <si>
    <t xml:space="preserve">SUMINISTRAR LOS INSUMOS DE IMPRESIÓN (CINTAS, CARTUCHOS, TONERS, ETIQUETAS) Y DISPOSITIVOS TECNOLOGICOS (TECLADOS, MOUSE,  GUAYAS, DIADEMAS, PAD MOUSE, REPRODUCTOR DVD, DISCOS EXTERNOS, SOPORTE DE COMPUTADOR) PARA LAS IMPRESORAS Y COMPUTADORES DE LAS DIFERENTES AREAS ADMINISTRATIVAS Y ASISTENCIALES DEL HOSPITAL REGIONAL </t>
  </si>
  <si>
    <t>COMERCIALIZADORA SERLE.COM S.A.S</t>
  </si>
  <si>
    <t>Cinco (05) dias del mes de Mayo</t>
  </si>
  <si>
    <t>Lider Proceso Gestión Farmacéutica</t>
  </si>
  <si>
    <t>Cll 2B  N° 28 - 39 de Sogamoso, Teléfono 3102899608, correo electrónico jfdiazri@gmail.com</t>
  </si>
  <si>
    <t>2201010701 MATERIAL MEDICO QUIRURGICO</t>
  </si>
  <si>
    <t>Suministro de líquido desinfectante a base de amonio cuaternario de 5 generaciones, diseñado para eliminar un amplio espectro de organismos patógenos como bacterias, hongos y virus. Para la desinfección de las superficies y áreas introhospitalarias en el Hospital Regional de Sogamoso por motivo de la emergencia sanitaria causada por el covid-19 se requieren mayores cantidades por aumento en la periodicidad de su uso en las diferentes áreas, y a nivel nacional se presenta desabastecimiento</t>
  </si>
  <si>
    <t>1.057.602.474 -1</t>
  </si>
  <si>
    <t>JAVIER FERNANDO DIAZ RIVERA</t>
  </si>
  <si>
    <t>1.057.602.474 expedida en Sogamoso</t>
  </si>
  <si>
    <t>A PARTIR DE LA LEGALIZACIÓN DEL CONTRATO Y SUSCRIPCIÓN DEL ACTA DE INICIO, HASTA EL 31  DE MAYO DE 2020, Y/O HASTA AGOTAR EL PRESUPUESTO DEL CONTRATO, LO QUE OCURRA PRIMERO</t>
  </si>
  <si>
    <t>SUMINISTRO DE LÍQUIDO DESINFECTANTE A BASE DE AMONIO CUATERNARIO DE 5 GENERACIONES, DISEÑADO PARA ELIMINAR UN AMPLIO ESPECTRO DE ORGANISMOS PATÓGENOS COMO BACTERIAS, HONGOS Y VIRUS. PARA LA DESINFECCIÓN DELAS SUPERFICIES Y ÁREAS INTROHOSPITALARIAS EN EL HOSPITAL REGIONAL DE SOGAMOSO POR MOTIVO DE LA EMERGENCIA SANITARIA CAUSADA POR EL COVID-19 SE REQUIEREN MAYORES CANTIDADES POR AUMENTO EN LA PERIODICIDAD DE SU USO EN LAS DIFERENTES ÁREAS, Y A NIVEL NACIONAL SE PRESENTA DESABASTECIMIENTO</t>
  </si>
  <si>
    <t>treinta (30) días del mes de abril</t>
  </si>
  <si>
    <t>Coordinadora de Enfermería</t>
  </si>
  <si>
    <t>SANDRA YOLIMA TORRES BARINAS</t>
  </si>
  <si>
    <t xml:space="preserve">Calle 23A No. 4N – 11 de Cali, Teléfono 5243666, correo electrónico contabilidadsya@serviasesorias.com.co  </t>
  </si>
  <si>
    <t>22010398 OTRAS COMPRAS DE SERVICIOS PARA LA VENTA</t>
  </si>
  <si>
    <t xml:space="preserve">Prestar el servicio de apoyo temporal mediante el envío de trabajadores en misión, para prestar el proceso de atención con Auxiliares de Enfermería en el área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 </t>
  </si>
  <si>
    <t>890.312.779-7</t>
  </si>
  <si>
    <t>S&amp;A SERVICIOS Y ASESORIAS S.A.S.</t>
  </si>
  <si>
    <t>51.794.335 expedida en Bogotá</t>
  </si>
  <si>
    <t>ROSALBA GIL ACEVEDO</t>
  </si>
  <si>
    <t>DEL 01 DE MAYO AL 30 DE JUNIO DE 2020, Y/O HASTA AGOTAR EL PRESUPUESTO DEL CONTRATO, LO QUE OCURRA PRIMERO.</t>
  </si>
  <si>
    <t>PRESTAR EL SERVICIO DE APOYO TEMPORAL MEDIANTE EL ENVÍO DE TRABAJADORES EN MISIÓN, PARA PRESTAR EL PROCESO DE ATENCIÓN CON AUXILIARES DE ENFERMERÍA EN EL AREA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t>
  </si>
  <si>
    <t>DEL 01 DE MAYO AL 31 DE OCTUBRE DE 2020, Y/O HASTA AGOTAR EL PRESUPUESTO DEL CONTRATO, LO QUE OCURRA PRIMERO</t>
  </si>
  <si>
    <t>PRESTACIÓN DE SERVICIOS DE APOYO A LA GESTIÓN EN EL  PROCESO DE ATENCIÓN EN SALUD  EN LAS ÁREAS DE HOSPITALIZACIÓN, SALA DE PARTOS, CONSULTA EXTERNA SEDE SOGAMOSO  Y UBA BUSBANZA,  CON PROFESIONALES EN MISIÓN DE PROFESIONALES EN ENFERMERÍA SUFICIENTE Y CAPACITADO PARA CUMPLIR CON EL OBJETO SOCIAL DEL HOSPITAL REGIONAL DE SOGAMOSO E.S.E., COMO ENTIDAD HOSPITALARIA DE I Y II NIVEL DE ATENCIÓN, DE ACUERDO A LOS OBJETIVOS, REQUERIMIENTOS, CONDICIONES Y NECESIDADES DE LA ENTIDAD CON OPORTUNIDAD, EFICIENCIA Y EFICACIA</t>
  </si>
  <si>
    <t xml:space="preserve">TEMPORAL ACTIVA S.A.S     </t>
  </si>
  <si>
    <t xml:space="preserve">Líder del Proceso de Comunicaciones </t>
  </si>
  <si>
    <t>YOLANDA ROCIO CABAS BARRERA</t>
  </si>
  <si>
    <t>Subgerente Administrativo y Financiero</t>
  </si>
  <si>
    <t>JESUS ANTONIO SALAMANCA TORRES</t>
  </si>
  <si>
    <t>Prestación de Servicios</t>
  </si>
  <si>
    <t>Avenida 2D Norte N° 24 N - 75, Teléfonos 6689603 de Cali. Correo electrónico: zonalbogota@musicar.com</t>
  </si>
  <si>
    <t>21020298 OTRAS ADQUISICIONES DE SERVICIOS</t>
  </si>
  <si>
    <t xml:space="preserve">Prestar el servicio de Ambientación Musical, así como la grabación periódica de Audiomensajes para su emisión en las instalaciones del Hospital Regional de Sogamoso E.S.E de acuerdo con las especificaciones técnicas previstas por la entidad. </t>
  </si>
  <si>
    <t>860.047.239-6</t>
  </si>
  <si>
    <t>MUSICAR S.A.S.</t>
  </si>
  <si>
    <t>51.957.245 expedida en Bogotá</t>
  </si>
  <si>
    <t>JACQUELINE ZAPATA PINTO</t>
  </si>
  <si>
    <t xml:space="preserve">A PARTIR DE LA LEGALIZACIÓN DEL CONTRATO Y SUSCRIPCIÓN DEL ACTA DE INICIO, HASTA EL 31 DE DICIEMBRE DE 2020, Y/O HASTA AGOTAR EL PRESUPUESTO DEL CONTRATO, LO QUE OCURRA PRIMERO. </t>
  </si>
  <si>
    <t xml:space="preserve">PRESTAR EL SERVICIO DE AMBIENTACIÓN MUSICAL, ASÍ COMO LA GRABACIÓN PERIÓDICA DE AUDIOMENSAJES PARA SU EMISIÓN EN LAS INSTALACIONES DEL HOSPITAL REGIONAL DE SOGAMOSO E.S.E DE ACUERDO CON LAS ESPECIFICACIONES TÉCNICAS PREVISTAS POR LA ENTIDAD. </t>
  </si>
  <si>
    <t>veintisiete (27) días del mes de abril</t>
  </si>
  <si>
    <t>Carrera 12 N° 60B - 34 Piso 1 de Tunja, Teléfono 3105852313, correo electrónico globalservicios.gsc@gmail.com</t>
  </si>
  <si>
    <t xml:space="preserve">Suministro de tapabocas desechables y mascarillas quirúrgicas tipo N95 requeridas por los diferentes servicios médico asistenciales de la institución para dar cumplimiento a los protocolos establecidos para brindar atención a los pacientes del Hospital Regional de Sogamoso E.S.E. en el contexto de la pandemia por COVID- 19. </t>
  </si>
  <si>
    <t>901.359.150-7</t>
  </si>
  <si>
    <t>GSC-GLOBAL SERVICIOS DE COLOMBIA S.A.S.</t>
  </si>
  <si>
    <t>1.002.736.809 expedida en San Luis de Gaceno</t>
  </si>
  <si>
    <t>FELIPE FRANCO RAMIREZ</t>
  </si>
  <si>
    <t xml:space="preserve">SUMINISTRO DE TAPABOCAS DESECHABLES Y MASCARILLAS QUIRÚRGICAS TIPO N95 REQUERIDAS POR LOS DIFERENTES SERVICIOS MEDICO ASISTENCIALES DE LA INSTITUCIÓN PARA DAR CUMPLIMIENTO A LOS PROTOCOLOS ESTABLECIDOS PARA BRINDAR ATENCIÓN A LOS PACIENTES DEL HOSPITAL REGIONAL DE SOGAMOSO E.S.E. EN EL CONTEXTO DE LA PANDEMIA POR COVID- 19. </t>
  </si>
  <si>
    <t>SUMINISTRAR   INSUMOS Y REACTIVOS PARA EL LABORATORIO CLÍNICO  REQUERIDOS ESPECÍFICAMENTE  PARA TOMA DE MUESTRAS Y PROCESAMIENTO DE PRUEBAS DIAGNÓSTICAS  DE VIRUS RESPIRATORIOS Y COVID-19, PARA DAR CONTINUIDAD A LA PRESTACIÓN DEL SERVICIO DEL LABORATORIO CLÍNICO A LOS USUARIOS DEL HOSPITAL REGIONAL DE SOGAMOSO CON CALIDAD, OPORTUNIDAD Y EFICIENCIA</t>
  </si>
  <si>
    <t>ANNAR DIAGNOSTICA IMPORT S.A.S</t>
  </si>
  <si>
    <t>cuatro (04) días del mes de mayo</t>
  </si>
  <si>
    <t xml:space="preserve">Ingeniero Biomedico </t>
  </si>
  <si>
    <t xml:space="preserve">WILSON CANO CASTRO </t>
  </si>
  <si>
    <t xml:space="preserve">Calle 94 N° 11A – 48 de Bogotá, Teléfono 6106796, correo electrónico ceimcompania@gmail.com   </t>
  </si>
  <si>
    <t>21020103 COMPRA DE EQUIPO</t>
  </si>
  <si>
    <t xml:space="preserve">Adquisición, Instalación y puesta en funcionamiento de dos Video laringoscopios para el área de Sala de Cirugía del Hospital Regional de Sogamoso E.S.E. </t>
  </si>
  <si>
    <t>900.833.595-1</t>
  </si>
  <si>
    <t>COMPAÑÍA ESPECIALIZADA EN IMÁGENES MÉDICAS S.A.S. - CEIMED S.A.S.</t>
  </si>
  <si>
    <t>1.075.650.408 expedida en Zipaquira</t>
  </si>
  <si>
    <t>IVAN DARIO FAJARDO VILLARRAGA</t>
  </si>
  <si>
    <t>A PARTIR DE LA LEGALIZACIÓN DEL CONTRATO Y SUSCRIPCIÓN DEL ACTA DE INICIO, HASTA EL 30 DE MAYO DE 2020, Y/O HASTA AGOTAR EL PRESUPUESTO DEL CONTRATO, LO QUE OCURRA PRIMERO.</t>
  </si>
  <si>
    <t>ADQUISICIÓN, INSTALACIÓN Y PUESTA EN FUNCIONAMIENTO DE DOS VIDEO LARINGOSCOPIOS PARA EL ÁREA DE SALA DE CIRUGÍA DEL HOSPITAL REGIONAL DE SOGAMOSO E.S.E.</t>
  </si>
  <si>
    <t>veinticuatro (24) días del mes de abril</t>
  </si>
  <si>
    <t xml:space="preserve">Calle 58 N° 2 - 80 Of. 303 de Tunja, Teléfono 7453535, correo electrónico: mediqboy.contabilidad@yahoo.es   </t>
  </si>
  <si>
    <t xml:space="preserve">Suministro de productos farmacéuticos (MEDICO QUIRURGICOS) requeridos por los diferentes servicios médico asistenciales en el Hospital Regional De Sogamoso E.S.E. para garantizar la prestación de servicios de salud de manera efectiva, oportuna. </t>
  </si>
  <si>
    <t>901.035.884-3</t>
  </si>
  <si>
    <t>COMPANY MEDIQBOY OC S.A.S.</t>
  </si>
  <si>
    <t>7.162.830 expedida en Tunja</t>
  </si>
  <si>
    <t>JULIO CESAR MONTAÑEZ PRIETO</t>
  </si>
  <si>
    <t xml:space="preserve">A PARTIR DE LA LEGALIZACIÓN DEL CONTRATO Y SUSCRIPCIÓN DEL ACTA DE INICIO, HASTA EL 31 DE MAYO DE 2020, Y/O HASTA AGOTAR EL PRESUPUESTO DEL CONTRATO, LO QUE OCURRA PRIMERO. </t>
  </si>
  <si>
    <t>SUMINISTRO DE PRODUCTOS FARMACÉUTICOS (MEDICO QUIRURGICOS) REQUERIDOS POR LOS DIFERENTES SERVICIOS MEDICO ASISTEN  CIALES EN EL HOSPITAL REGIONAL DE SOGAMOSO E.S.E. PARA GARANTIZAR LA PRESTACIÓN DE SERVICIOS DE SALUD DE MANERA EFECTIVA, OPORTUNA.</t>
  </si>
  <si>
    <t>AIXA SANCHEZ LOMBANA</t>
  </si>
  <si>
    <t>CRA 35 16 B 13 N° 74 de Duitama, Teléfono 3208527287, correo electrónico grupovinculamos@gmail.com</t>
  </si>
  <si>
    <t>22010198 OTRAS COMPRAS DE BIENES PARA LA VENTA</t>
  </si>
  <si>
    <t>Suministro de elementos de protección y seguridad para atención de covid 19 para uso del personal asistencial del hospital regional de Sogamoso E.S.E, incluyendo las Ubas de pajarito y Busbanza, de acuerdo con las especificaciones técnicas fijadas por  ministerio de salud y protección social</t>
  </si>
  <si>
    <t>826.003.482-7</t>
  </si>
  <si>
    <t>GRUPO EMPRESARIAL VINCULAMOS S.A.S</t>
  </si>
  <si>
    <t>46.370.016 expedida en Sogamoso</t>
  </si>
  <si>
    <t>NICOLE CONTRERAS CORREA</t>
  </si>
  <si>
    <t>A PARTIR DE LA LEGALIZACIÓN DEL CONTRATO Y SUSCRIPCIÓN DEL ACTA DE INICIO, HASTA EL 31 DE MAYO DE 2020, Y/O HASTA AGOTAR EL PRESUPUESTO DEL CONTRATO, LO QUE OCURRA PRIMERO</t>
  </si>
  <si>
    <t>SUMINISTRO DE ELEMENTOS DEPROTECCION Y SEGURIDAD PARA ATENCION DE COVID 19 PARA USO DEL PERSONAL ASISTENCIALDEL HOSPITAL REGIONAL DE SOGAMOSO E.S.E, INCLUYENDO LAS UBAS DE PAJARITO Y BUSBANZA, DE ACUERDO CON LAS ESPECIFICACIONES TÉCNICAS FIJADAS POR EL MINISTERIO DE SALUD Y PROTECCION SOCIAL</t>
  </si>
  <si>
    <t>A PARTIR DE LA LEGALIZACIÓN Y SUSCRIPCIÓN DEL ACTA DE INICIO, HASTA EL 31 DE DICIEMBRE DE 2020, Y/O HASTA AGOTAR EL PRESUPUESTO DEL CONTRATO, LO QUE OCURRA PRIMERO</t>
  </si>
  <si>
    <t>EJECUTAR ACCIONES DE PREVENCIÓN, DESINFECCIÓN Y MANEJO INTEGRADO DE PLAGAS EN LAS INSTALACIONES DEL HOSPITAL REGIONAL DE SOGAMOSO EMPRESA SOCIAL DEL ESTADO Y SUS DOS UBAS BUSBANZA Y PAJARITO</t>
  </si>
  <si>
    <t>FUMIGAR BOYACA S.A.S.</t>
  </si>
  <si>
    <t>Veintinueve (29) dias del mes de Abril</t>
  </si>
  <si>
    <t>Coordinador de Mantenimiento</t>
  </si>
  <si>
    <t>REINALDO CARDENAS PINTO</t>
  </si>
  <si>
    <t>Prestación de Servicios Mantenimiento</t>
  </si>
  <si>
    <t>Calle 7 N° 20 – 18, Telefono 3125735907 de Sogamoso, correo electrónico mariano-rod@hotmail.es</t>
  </si>
  <si>
    <t>21020298 Otras Adquisiciones de Servicios</t>
  </si>
  <si>
    <t>lavado y desinfeccion quimica de los tanques de almacenamiento de agua potable del hospital regional de sogamoso tanto de la sede principal como de las ubas de los municipios de pajarito y busbanza</t>
  </si>
  <si>
    <t>900.958.110-9</t>
  </si>
  <si>
    <t>SERVICIOS INTEGRALES M&amp;D S.A.S.</t>
  </si>
  <si>
    <t>9.397.431 expedida en Sogamoso</t>
  </si>
  <si>
    <t xml:space="preserve">DIEGO RODRIGUEZ ROMERO </t>
  </si>
  <si>
    <t>A PARTIR DE LA LEGALIZACIÓN Y SUSCRIPCIÓN DEL ACTA DE INICIO, HASTA EL 31 DICIEMBRE DE 2020, Y/O HASTA AGOTAR EL PRESUPUESTO DEL CONTRATO, LO QUE OCURRA PRIMERO</t>
  </si>
  <si>
    <t>LAVADO Y DESINFECCION QUIMICA DE LOS TANQUES DE ALMACENAMIENTO DE AGUA POTABLE DEL HOSPITAL REGIONAL DE SOGAMOSO TANTO DE LA SEDE PRINCIPAL COMO DE LAS UBAS DE LOS MUNICIPIOS DE PAJARITO Y BUSBANZA</t>
  </si>
  <si>
    <t>2201010101 COMPRA DE MEDICAMENTOS</t>
  </si>
  <si>
    <t>Suministro de productos farmacéuticos (MEDICAMENTOS) requeridos por los diferentes servicios medico asistenciales en el Hospital Regional De Sogamoso E.S.E. para garantizar la prestación de servicios de salud de manera efectiva, oportuna y en atención a la emergencia sanitaria ocasionada por la pandemia del covi-19</t>
  </si>
  <si>
    <t>SUMINISTRO DE PRODUCTOS FARMACÉUTICOS (MEDICAMENTOS) REQUERIDOS POR LOS DIFERENTES SERVICIOS MEDICO ASISTENCIALES EN EL HOSPITAL REGIONAL DE SOGAMOSO E.S.E. PARA GARANTIZAR LA PRESTACIÓN DE SERVICIOS DE SALUD DE MANERA EFECTIVA, OPORTUNA EN MEDIO DE LA EMERGENCIA SANITARIA NACIONAL</t>
  </si>
  <si>
    <t xml:space="preserve">Calle 11 N° 6  – 18 de Soatá, Teléfono 3125851282, correo electrónico dayubis12@hotmail.com  </t>
  </si>
  <si>
    <t xml:space="preserve">Apoyar la Gestión del Hospital Regional de Sogamoso mediante la prestación de servicios técnicos para el manejo de evidencias forenses que ingresan en los depósitos transitorios ubicados en los servicios del Hospital Regional de Sogamoso, prestando el servicio con oportunidad, eficiencia y eficacia. </t>
  </si>
  <si>
    <t>1.057.548.152-2</t>
  </si>
  <si>
    <t>VEXIN DAYANNA GOMEZ SOTO</t>
  </si>
  <si>
    <t>1.057.548.152 expedida en Soatá</t>
  </si>
  <si>
    <t>A PARTIR DE LA LEGALIZACIÓN DEL CONTRATO Y SUSCRIPCIÓN DEL ACTA DE INICIO, HASTA EL 31 DE OCTUBRE DE 2020, Y/O HASTA AGOTAR EL PRESUPUESTO DEL CONTRATO, LO QUE OCURRA PRIMERO.</t>
  </si>
  <si>
    <t>APOYAR LA GESTIÓN DEL HOSPITAL REGIONAL DE SOGAMOSO MEDIANTE LA PRESTACIÓN DE SERVICIOS TÉCNICOS PARA EL MANEJO DE EVIDENCIAS FORENSES  QUE INGRESAN EN LOS DEPÓSITOS TRANSITORIOS UBICADOS EN LOS SERVICIOS DEL HOSPITAL REGIONAL DE SOGAMOSO, PRESTANDO EL SERVICIO CON OPORTUNIDAD, EFICIENCIA Y EFICACIA.</t>
  </si>
  <si>
    <t>Carrera 6 N° 71 - 25 de Tunja, Teléfono 7476253.   Correo electrónico: gerencia@coosboy.org</t>
  </si>
  <si>
    <t xml:space="preserve">Suministrar material de osteosíntesis básico, especializado, insumos, materiales médico quirúrgicos y/o aditamentos para garantizar la prestación de los servicios a los usuarios del servicio de cirugía de la especialidad de ortopedia y traumatología del Hospital Regional de Sogamoso E.S.E. con oportunidad, eficiencia y eficacia cumpliendo con las especificaciones técnicas y de calidad requeridas. </t>
  </si>
  <si>
    <t>820.000.048-8</t>
  </si>
  <si>
    <t>COOPERATIVA DE ORGANISMOS DE SALUD DE BOYACA COOSBOY</t>
  </si>
  <si>
    <t>7.169.582 expedida en Tunja</t>
  </si>
  <si>
    <t>PABLO ANDRES RAMIREZ ALARCON</t>
  </si>
  <si>
    <t>A PARTIR DE LA LEGALIZACIÓN DEL CONTRATO Y SUSCRIPCIÓN DEL ACTA DE INICIO, HASTA EL 30 DE JUNIO DE 2020, Y/O HASTA AGOTAR EL PRESUPUESTO DEL CONTRATO, LO QUE OCURRA PRIMERO.</t>
  </si>
  <si>
    <t>SUMINISTRAR MATERIAL DE OSTEOSÍNTESIS BÁSICO, ESPECIALIZADO, INSUMOS, MATERIALES MÉDICO QUIRÚRGICOS Y/O ADITAMENTOS PARA GARANTIZAR LA PRESTACIÓN DE LOS SERVICIOS A LOS USUARIOS DEL SERVICIO DE CIRUGÍA DE LA ESPECIALIDAD DE ORTOPEDIA Y TRAUMATOLOGÍA DEL HOSPITAL REGIONAL DE SOGAMOSO E.S.E. CON OPORTUNIDAD, EFICIENCIA Y EFICACIA CUMPLIENDO CON LAS ESPECIFICACIONES TÉCNICAS Y DE CALIDAD REQUERIDAS.</t>
  </si>
  <si>
    <t>diecisiete (17) días del mes de abril</t>
  </si>
  <si>
    <t>Ingeniero Asesor Obras</t>
  </si>
  <si>
    <t>CESAR AUGUSTO GIRALDO CHAPARRO</t>
  </si>
  <si>
    <t>Suministro e instalación</t>
  </si>
  <si>
    <t>Carrera 78M N° 35B – 22 Sur de Bogotá, Teléfono 3102870070, correo electrónico colredesmedical@hotmail.com</t>
  </si>
  <si>
    <t xml:space="preserve">Suministro, instalación y puesta en funcionamiento de la bomba de vacío y demás accesorios para complementar la red de gases medicinales del Hospital Regional de Sogamoso. </t>
  </si>
  <si>
    <t>900.782.440-7</t>
  </si>
  <si>
    <t>COLREDES MEDICAL S.A.S.</t>
  </si>
  <si>
    <t>1.026.558.902 expedida en Bogotá</t>
  </si>
  <si>
    <t>LADY JOHANNA BARBOSA HERRERA</t>
  </si>
  <si>
    <t>TREINTA (30) DIAS HABILES A PARTIR DE LA LEGALIZACIÓN DEL CONTRATO Y SUSCRIPCIÓN DEL ACTA DE INICIO, Y/O HASTA AGOTAR EL PRESUPUESTO DEL CONTRATO, LO QUE OCURRA PRIMERO.</t>
  </si>
  <si>
    <t>SUMINISTRO, INSTALACIÓN Y PUESTA EN FUNCIONAMIENTO DE LA BOMBA DE VACIO Y DEMAS ACCESORIOS PARA COMPLEMENTAR LA RED DE GASES MEDICINALES DEL HOSPITAL REGIONAL DE SOGAMOSO.</t>
  </si>
  <si>
    <t>A PARTIR DE LA LEGALIZACIÓN DEL CONTRATO Y
SUSCRIPCIÓN DEL ACTA DE INICIO, HASTA EL 31 DE
DICIEMBRE DE 2020, Y/O HASTA AGOTAR EL PRESUPUESTO
DEL CONTRATO, LO QUE OCURRA PRIMERO</t>
  </si>
  <si>
    <t>SUMINISTRAR PAQUETE DE MUESTRAS PARA REALIZAR
PROGRAMAS DE CONTROL DE CALIDAD EXTERNO PARA LAS
ÁREAS DE HEMATOLOGÍA, PARASITOLOGÍA, UROANALISIS,
COAGULACIÓN, HORMONAS Y MICROBIOLOGIA PARA DAR
CUMPLIMENTO A LOS REQUERIMIENTOS DEL MINISTERIO DE
SALUD ASEGURANDO LA CONFIABILIDAD DE LOS
RESULTADOS DE LAS PRUEBAS QUE SE REALIZAN EN ESTAS
SECCIONES DEL LABORATORIO CLÍNICO DEL HOSPITAL
REGIONAL DE SOGAMOSO ESE</t>
  </si>
  <si>
    <t>LABCARE DE COLOMBIA LIMITADA</t>
  </si>
  <si>
    <t>Diecisiete (17) dias del mes de Abril</t>
  </si>
  <si>
    <t>Mantenimiento</t>
  </si>
  <si>
    <t>Carrera 14 No. 9A – 05 de Sogamoso, Teléfono 3124355736, correo electrónico: reparamundo@gmail.com</t>
  </si>
  <si>
    <t>21020215 MANTENIMIENTO</t>
  </si>
  <si>
    <t>mantenimiento preventivo y correctivo de los equipos de refrigeracion ubicados tanto en la sede principal del hospital como en las unidades basicas de atencion (uba) de pajarito y busbanza, al igual que el mantenimiento preventivo y correctivo de dos equipos de aire acondicionado ubicados en el laboratorio clinico del Hospital Regional de Sogamoso E.S.E</t>
  </si>
  <si>
    <t>1.114.028-1</t>
  </si>
  <si>
    <t>JAIRO RAMIRO PÉREZ GONZÁLEZ - REPARACIONES ELECTRO MUNDO</t>
  </si>
  <si>
    <t>1.114.028 expedida en Paz de Rio</t>
  </si>
  <si>
    <t>JAIRO RAMIRO PÉREZ GONZÁLEZ</t>
  </si>
  <si>
    <t>MANTENIMIENTO PREVENTIVO Y CORRECTIVO DE LOS
EQUIPOS DE REFRIGERACION UBICADOS TANTO EN LA
SEDE PRINCIPAL DEL HOSPITAL COMO EN LAS UNIDADES
BASICAS DE ATENCION (UBA) DE PAJARITO Y BUSBANZA,
AL IGUAL QUE EL MANTENIMIENTO PREVENTIVO Y
CORRECTIVO DE DOS EQUIPOS DE AIRE ACONDICIONADO
UBICADOS EN EL LABORATORIO CLINICO DEL HOSPITAL
REGIONAL DE SOGAMOSO E.S.E</t>
  </si>
  <si>
    <t>JAIRO RAMIRO PÉREZ GONZÁLEZ - REPARACIONES ELECTRO
MUNDO</t>
  </si>
  <si>
    <t>Ocho (08) dias del mes de Abril</t>
  </si>
  <si>
    <t>Carrera 9 No. 9 - 44 Lc. 103 de Barbosa, Teléfono 3124810221, correo
electrónico luiseduardofranco@yahoo.com</t>
  </si>
  <si>
    <t>Apoyar la gestión del
Hospital Regional de Sogamoso E.S.E., mediante la prestación del servicio de radiología en
las aéreas DE RAYOS X, ECOGRAFIA, TOMOGRAFIA, MAMOGRAFIA Y FLUOROSCOPIA,
mediante la disposición de equipos y personal especializados, atendiendo los términos y
condiciones requeridos como entidad hospitalaria de II nivel de atención</t>
  </si>
  <si>
    <t>900.882.083-1</t>
  </si>
  <si>
    <t xml:space="preserve">RX DIGITAL IPS S.A.S. </t>
  </si>
  <si>
    <t>74.240.048 expedida en Moniquirá</t>
  </si>
  <si>
    <t>LUIS EDUARDO FRANCO FERNANDEZ</t>
  </si>
  <si>
    <t>A PARTIR DEL 08 DE ABRIL, HASTA EL 30 DE SEPTIEMBRE DE
2020, Y/O HASTA AGOTAR EL PRESUPUESTO DEL CONTRATO,
LO QUE OCURRA PRIMERO</t>
  </si>
  <si>
    <t>APOYAR LA GESTIÓN DEL HOSPITAL REGIONAL DE
SOGAMOSO E.S.E., MEDIANTE LA PRESTACIÓN DEL SERVICIO
DE RADIOLOGÍA EN LAS AREAS DE RAYOS X, ECOGRAFIA,
TOMOGRAFIA, MAMOGRAFIA Y FLUOROSCOPIA, MEDIANTE LA
DISPOSICIÓN DE EQUIPOS Y PERSONAL ESPECIALIZADOS,
ATENDIENDO LOS TÉRMINOS Y CONDICIONES REQUERIDOS
COMO ENTIDAD HOSPITALARIA DE II NIVEL DE ATENCIÓN</t>
  </si>
  <si>
    <t>RX DIGITAL IPS S.A.S</t>
  </si>
  <si>
    <t>trece (13) días del mes de abril</t>
  </si>
  <si>
    <t>Almacenista</t>
  </si>
  <si>
    <t xml:space="preserve">Carrera 12 N° 13 - 60 de Sogamoso, Teléfono 3046122846, correo electrónico cesarperez86@gmail.com    </t>
  </si>
  <si>
    <t>21020213 IMPRESOS Y PUBLICACIONES</t>
  </si>
  <si>
    <t xml:space="preserve">Imprimir y suministrar formatos institucionales y materiales de apoyo (carpetas, sobres, libretas, pendones, buzones, fichas entre otros) preestablecidos, para las diferentes áreas administrativas y asistenciales del Hospital Regional de Sogamoso E.S.E. (incluyendo las UBAS de Pajarito y Busbanza). </t>
  </si>
  <si>
    <t>74.085.594-7</t>
  </si>
  <si>
    <t>CESAR LEONEL PEREZ PEDRAZA</t>
  </si>
  <si>
    <t>74.085.594 expedida en Sogamoso</t>
  </si>
  <si>
    <t>IMPRIMIR Y SUMINISTRAR FORMATOS INSTITUCIONALES Y MATERIALES DE APOYO (CARPETAS, SOBRES, LIBRETAS, PENDONES, BUZONES, FICHAS ENTRE OTROS) PREESTABLECIDOS, PARA LAS DIFERENTES AREAS ADMINISTRATIVAS Y ASISTENCIALES DEL HOSPITAL REGIONAL DE SOGAMOSO E.S.E. (INCLUYENDO LAS UBAS DE PAJARITO Y BUSBANZA).</t>
  </si>
  <si>
    <t xml:space="preserve">  </t>
  </si>
  <si>
    <t>Carrera 73B No. 7B – 65 de Bogotá, Teléfono 3202517772, correo electrónico: info.nodomed@gmail.com</t>
  </si>
  <si>
    <t>Realizar el mantenimiento preventivo y correctivo de cinco equipos esterilizadores de propiedad del Hospital Regional de Sogamoso ubicados tanto en su sede principal como en la Unidad Básica de Atención de Pajarito.</t>
  </si>
  <si>
    <t>901.018.425-4</t>
  </si>
  <si>
    <t>NODOMED S.A.S.</t>
  </si>
  <si>
    <t>1.019.016.292 expedida en Bogotá</t>
  </si>
  <si>
    <t>OSKAR LEONARDO DELGADO ZABALETA</t>
  </si>
  <si>
    <t>A PARTIR DE LA LEGALIZACIÓN DEL CONTRATO Y SUSCRIPCIÓN DEL ACTA DE INICIO, HASTA EL 31 DE DICIEMBRE DE 2020, Y/O HASTA AGOTAR EL PRESUPUESTO DEL CONTRATO, LO QUE OCURRA PRIMERO.</t>
  </si>
  <si>
    <t>MANTENIMIENTO PREVENTIVO Y CORRECTIVO DE CINCO EQUIPOS ESTERILIZADORES DE PROPIEDAD DEL HOSPITAL REGIONAL DE SOGAMOSO UBICADOS TANTO EN SU SEDE PRINCIPAL COMO EN LA UNIDAD BASICA DE ATENCION DE PAJARITO.</t>
  </si>
  <si>
    <t>Veintidos (22) dias del mes de Abril</t>
  </si>
  <si>
    <t>Carrera 11 N° 9 - 12 de Sogamoso, Teléfono 7729471, email sferrucho@hotmail.com</t>
  </si>
  <si>
    <t>21020101 MATERIALES Y SUMINISTROS</t>
  </si>
  <si>
    <t>Suministro de insumos y elementos de cafetería y aseo de acuerdo con las especificaciones técnicas de la ESE para uso y consumo del Hospital Regional de Sogamoso E.S.E. y las unidades básicas de atención de los municipios de BUSBANZA y Pajarito</t>
  </si>
  <si>
    <t>46.371.514-2</t>
  </si>
  <si>
    <t>SONIA FERRUCHO BAYONA 
VIVERES</t>
  </si>
  <si>
    <t>46.371.514 expedida en Sogamoso</t>
  </si>
  <si>
    <t>SONIA FERRUCHO BAYONA - DISTRIBUIDORA ANDINA DE
VIVERES</t>
  </si>
  <si>
    <t>A PARTIR DE LA LEGALIZACIÓN DEL CONTRATO Y SUSCRIPCIÓN
DEL ACTA DE INICIO, HASTA EL 31 DE DICIEMBRE DE 2020, Y/O
HASTA AGOTAR EL PRESUPUESTO DEL CONTRATO, LO QUE
OCURRA PRIMERO</t>
  </si>
  <si>
    <t>SUMINISTRO DE INSUMOS Y ELEMENTOS DE CAFETERÍA Y ASEO
DE ACUERDO CON LAS ESPECIFICACIONES TÉCNICAS DE LA
ESE PARA USO Y CONSUMO DEL HOSPITAL REGIONAL DE
SOGAMOSO E.S.E. Y LAS UNIDADES BÁSICAS DE ATENCIÓN DE
LOS MUNICIPIOS DE BUSBANZA Y PAJARITO</t>
  </si>
  <si>
    <t>SONIA FERRUCHO BAYONA - DISTRIBUIDORA ANDINA DE
VIVERES.</t>
  </si>
  <si>
    <t>ocho (08) días del mes de abril</t>
  </si>
  <si>
    <t>Coordinadora de Facturación</t>
  </si>
  <si>
    <t>CLARA ROCIO RODRIGUEZ NOSSA</t>
  </si>
  <si>
    <t xml:space="preserve">Calle 23A No. 4N – 11 de Cali, Teléfono 5243666, correo electrónico contabilidadsya@serviasesorias.com.co   </t>
  </si>
  <si>
    <t>21010209 REMUNERACIÓN SERVICIOS TÉCNICOS</t>
  </si>
  <si>
    <t>Prestar el servicio de apoyo temporal mediante el envió de trabajadores en misión en el proceso de Facturación, con personal idóneo y capacitado para desarrollar la diferentes actividades y así dar cumplimiento al objeto social del Hospital Regional de Sogamoso E.S.E. como Entidad Hospitalaria de II nivel de atención.</t>
  </si>
  <si>
    <t>46.363.026 expedida en Sogamoso</t>
  </si>
  <si>
    <t>CLARA SOFIA GRANADOS MORALES</t>
  </si>
  <si>
    <t xml:space="preserve">DEL 08 DE ABRIL AL 31 DE MAYO DE 2020, Y/O HASTA AGOTAR EL PRESUPUESTO DEL CONTRATO, LO QUE OCURRA PRIMERO.    </t>
  </si>
  <si>
    <t>PRESTAR EL SERVICIO DE APOYO TEMPORAL MEDIANTE EL ENVIÓ DE TRABAJADORES EN MISIÓN EN EL PROCESO DE FACTURACIÓN, CON PERSONAL IDÓNEO Y CAPACITADO PARA DESARROLLAR LAS DIFERENTES ACTIVIDADES Y ASÍ DAR CUMPLIMIENTO AL OBJETO SOCIAL DEL HOSPITAL REGIONAL DE SOGAMOSO E.S.E. COMO ENTIDAD HOSPITALARIA DE II NIVEL DE ATENCIÓN.</t>
  </si>
  <si>
    <t xml:space="preserve">             </t>
  </si>
  <si>
    <t>Catorce (14) dias del mes de Abril</t>
  </si>
  <si>
    <t>Avenida Calle 26 # 69 - 76 Edificio Elemento Torre 2 – Bogota D.C, Teléfono 57 1 9271200, correo electrónico ibustam@its.jnj.com dramossu@its.jnj.com,lortiz5@its.jnj.com, CToroGar@its.jnj.com</t>
  </si>
  <si>
    <t>Suministrar Dispositivos Medico Quirúrgicos – Suturas manuales, suturas mecánicas, mallas quirúrgicas para garantizar la prestación de servicios de salud en el Hospital Regional De Sogamoso Empresa Social del Estado y las Unidades Básicas de Atención de BUSBANZA y Pajarito</t>
  </si>
  <si>
    <t>890.101.815-9</t>
  </si>
  <si>
    <t>JOHNSON &amp; JOHNSON DE COLOMBIA S.A</t>
  </si>
  <si>
    <t>80.721.235 expedida en Bogota D.C</t>
  </si>
  <si>
    <t>SANTIAGO SALAZAR MONSALVE</t>
  </si>
  <si>
    <t>A PARTIR DE LA LEGALIZACIÓN DEL CONTRATO Y
SUSCRIPCIÓN DEL ACTA DE INICIO, HASTA EL 31 DE MAYO DE
2020, Y/O HASTA AGOTAR EL PRESUPUESTO DEL CONTRATO,
LO QUE OCURRA PRIMERO</t>
  </si>
  <si>
    <t>SUMINISTRAR DISPOSITIVOS MEDICO QUIRÚRGICOS – SUTURAS MANUALES, SUTURAS MECÁNICAS, MALLAS QUIRÚRGICAS PARA GARANTIZAR LA PRESTACIÓN DE SERVICIOS DE SALUD EN EL HOSPITAL REGIONAL DE SOGAMOSO EMPRESA SOCIAL DEL ESTADO Y LAS UNIDADES BÁSICAS DE ATENCIÓN DE BUSBANZA Y PAJARITO</t>
  </si>
  <si>
    <t xml:space="preserve">Calle 47 N° 5 – 26  P2 de Bogotá, Teléfono 7568787, correo electrónico acardona@tecnicaelectromedica.com </t>
  </si>
  <si>
    <t>Adquisición, Instalación y puesta en funcionamiento de un Dos (2) Ventiladores Mecánicos para el servicio de Urgencias Reanimación  del Hospital Regional de Sogamoso E.S.E</t>
  </si>
  <si>
    <t>830.004.892-2</t>
  </si>
  <si>
    <t>TECNICA ELECTROMEDICA S.A.</t>
  </si>
  <si>
    <t>79.312.554 expedida en Bogotá</t>
  </si>
  <si>
    <t>HERNAN MOLANO RIVERO</t>
  </si>
  <si>
    <t>A PARTIR DE LA LEGALIZACIÓN DEL CONTRATO Y
SUSCRIPCIÓN DEL ACTA DE INICIO, HASTA EL 30 DE ABRIL DE
2020, Y/O HASTA AGOTAR EL PRESUPUESTO DEL CONTRATO,
LO QUE OCURRA PRIMERO</t>
  </si>
  <si>
    <t>ADQUISICIÓN, INSTALACIÓN Y PUESTA EN FUNCIONAMIENTO
DE UN DOS (2) VENTILADORES MECÁNICOS PARA EL SERVICIO
DE URGENCIAS REANIMACIÓN DEL HOSPITAL REGIONAL DE
SOGAMOSO E.S.E.</t>
  </si>
  <si>
    <t xml:space="preserve">TECNICA ELECTROMEDICA S.A. </t>
  </si>
  <si>
    <t>siete (07) días del mes de abril</t>
  </si>
  <si>
    <t>Nutricionista</t>
  </si>
  <si>
    <t xml:space="preserve">MARTHA PATRICIA CRUZ DIAZ
</t>
  </si>
  <si>
    <t xml:space="preserve">Hospital Regional de Duitama – Servicios de Alimentos de Duitama, Teléfono 7651243, Celular 3208361430, correo electrónico sumiservi.sas@hotmail.com sumiserviltda@hotmail.com   </t>
  </si>
  <si>
    <t>22010198 Otras Compras de Bienes para la Venta</t>
  </si>
  <si>
    <t xml:space="preserve">Suministrar de forma permanente y pertinente la alimentación de los pacientes hospitalizados, de acuerdo con las condiciones técnicas establecidas por la ESE Hospital Regional de Sogamoso. </t>
  </si>
  <si>
    <t>900.130.262-5</t>
  </si>
  <si>
    <t>SUMINISTROS Y SERVICIOS TONY S.A.S. – SUMISERVI S.A.S.</t>
  </si>
  <si>
    <t>46.670.374 expedida en Duitama</t>
  </si>
  <si>
    <t>CLARA FERNANDA MORENO CASTAÑEDA</t>
  </si>
  <si>
    <t xml:space="preserve">DEL 07 DE ABRIL AL 31 DE MAYO DE 2020, Y/O HASTA AGOTAR EL PRESUPUESTO DEL CONTRATO, LO QUE OCURRA PRIMERO.      </t>
  </si>
  <si>
    <t>SUMINISTRAR DE FORMA PERMANENTE Y PERTINENTE DE LA ALIMENTACIÓN DE LOS PACIENTES HOSPITALIZADOS, DE ACUERDO CON LAS CONDICIONES TÉCNICAS ESTABLECIDAS POR LA E.S.E. HOSPITAL REGIONAL DE SOGAMOSO.</t>
  </si>
  <si>
    <t>Carrera 68 D N° 25 B – 86 Of. 518 de Bogotá, Teléfono 4272000, correo electrónico contador@lminstruments.com.co</t>
  </si>
  <si>
    <t>Suministro de insumos médicos para el correcto funcionamiento de los equipos biomédicos a cargo del Hospital Regional de Sogamoso en modalidad de comodato y como apoyo tecnológico para el funcionamiento del servicio de salas de cirugía, gastroenterología y urgencias de acuerdo con las especificaciones técnicas de la entidad.</t>
  </si>
  <si>
    <t>800.077.635-1</t>
  </si>
  <si>
    <t>LM INSTRUMENTS S.A.</t>
  </si>
  <si>
    <t>19.457.864 expedida en Bogotá</t>
  </si>
  <si>
    <t>JOSE LISANDRO GONZALEZ AGUILAR</t>
  </si>
  <si>
    <t>SUMINISTRO DE INSUMOS MÉDICOS PARA EL CORRECTO FUNCIONAMIENTO DE LOS EQUIPOS BIOMÉDICOS A CARGO DEL HOSPITAL REGIONAL DE SOGAMOSO EN MODALIDAD DE COMODATO Y COMO APOYO TECNOLÓGICO PARA EL FUNCIONAMIENTO DEL SERVICIO DE SALAS DE CIRUGÍA, GASTROENTEROLOGÍA Y URGENCIAS DE ACUERDO CON LAS ESPECIFICACIONES TÉCNICAS DE LA ENTIDAD.</t>
  </si>
  <si>
    <t>seis (06) días del mes de abril</t>
  </si>
  <si>
    <t>Líder del proceso de Sistemas de Información del Hospital</t>
  </si>
  <si>
    <t>FREDY LEONARDO GONZALEZ PINTO</t>
  </si>
  <si>
    <t xml:space="preserve">Calle 147 N° 17 – 78 Of. 602 de Bogotá, Teléfono 2328929, correo electrónico  comercial@citisalud.net   </t>
  </si>
  <si>
    <t xml:space="preserve">Prestación de servicios de soporte técnico preventivo y correctivo en la administración y funcionalidad del sistema de información CITISALUD, actualización de versiones por normatividad y/o mejoras en los módulo de CITISALUD para el Hospital Regional de Sogamoso E.S.E. </t>
  </si>
  <si>
    <t>900.366.967-2</t>
  </si>
  <si>
    <t>SISTEMAS CITISALUD S.A.S.</t>
  </si>
  <si>
    <t>51.964.116 expedida en Bogota</t>
  </si>
  <si>
    <t>SANDRA YDALID PRADA MARTINEZ</t>
  </si>
  <si>
    <t xml:space="preserve">PRESTACIÓN DE SERVICIOS DE SOPORTE TÉCNICO PREVENTIVO Y CORRECTIVO EN LA ADMINISTRACIÓN Y FUNCIONALIDAD DEL SISTEMA DE INFORMACIÓN CITISALUD, ACTUALIZACIÓN DE VERSIONES POR NORMATIVIDAD Y/O MEJORAS EN LOS MODULO DE CITISALUD PARA EL HOSPITAL REGIONAL DE SOGAMOSO E.S.E. </t>
  </si>
  <si>
    <t xml:space="preserve">Calle 166 N° 9 – 45 Int. 1 Apt. 504 de Bogotá, Teléfono 3166275244. Correo electrónico: sandrapatricia25@gmail.com </t>
  </si>
  <si>
    <t xml:space="preserve">Mantenimiento integral de dos ascensores del Hospital Regional de Sogamoso. </t>
  </si>
  <si>
    <t>900.361.307-9</t>
  </si>
  <si>
    <t>LIFT GROUP COLOMBIA S.A.S.</t>
  </si>
  <si>
    <t>52.986.479 expedida en Bogotá</t>
  </si>
  <si>
    <t>SANDRA PATRICIA MUÑOS PIRAGUA</t>
  </si>
  <si>
    <t xml:space="preserve">A PARTIR DE LA LEGALIZACIÓN DEL CONTRATO Y SUSCRIPCIÓN DEL ACTA DE INICIO, HASTA EL 31 DE DICIEMBRE DE 2020, Y/O HASTA AGOTAR EL PRESUPUESTO DEL CONTRATO, LO QUE OCURRA PRIMERO.  </t>
  </si>
  <si>
    <t>MANTENIMIENTO INTEGRAL DE DOS ASCENSORES DEL HOSPITAL REGIONAL DE SOGAMOSO E.S.E.</t>
  </si>
  <si>
    <t>tres (03) días del mes de abril</t>
  </si>
  <si>
    <t>Líder Proceso de Rehabilitación</t>
  </si>
  <si>
    <t>MAURICIO HERNANDEZ FORERO</t>
  </si>
  <si>
    <t>Prestar los servicios relacionados con procesos y subprocesos en el área de Rehabilitación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</si>
  <si>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144 DE 02/04/2020</t>
  </si>
  <si>
    <t>011 DE 2020</t>
  </si>
  <si>
    <t xml:space="preserve">DEL 03 DE ABRIL AL 30 DE SEPTIEMBRE DE 2020, Y/O HASTA AGOTAR EL PRESUPUESTO DEL CONTRATO, LO QUE OCURRA PRIMERO.    </t>
  </si>
  <si>
    <t>PRESTAR LOS SERVICIOS PROFESIONALES RELACIONADOS CON PROCESOS Y SUBPROCESOS EN EL ÁREA DE REHABILITACIÓN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</si>
  <si>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primer (01) día del mes de abril</t>
  </si>
  <si>
    <t>Coordinadora de enfermeria</t>
  </si>
  <si>
    <t>SANDRA YOLIMA TORRES</t>
  </si>
  <si>
    <t>Prestación de servicios para la colaboración temporal al Hospital Regional de Sogamoso ESE con el envío en misión de personas naturales idóneas para el desarrollo de actividades de atención con ENFERMERAS, En el área de Hospitalización, sala de partos, Consulta externa ,  con personal suficiente y capacitado para cumplir con el objeto social del Hospital Regional de Sogamoso E.S.E..</t>
  </si>
  <si>
    <t>DEL 01 DE ABRIL AL 31 DE MAYO DE 2020, Y/O HASTA AGOTAR EL PRESUPUESTO DEL CONTRATO, LO QUE OCURRA PRIMERO</t>
  </si>
  <si>
    <t>PRESTACIÓN DE SERVICIOS PARA LA COLABORACIÓN TEMPORAL AL HOSPITAL REGIONAL DE SOGAMOSO ESE CON EL ENVÍO EN MISIÓN DE PERSONAS NATURALES IDÓNEAS PARA EL DESARROLLO DE ACTIVIDADES DE ATENCIÓN CON ENFERMERAS, EN EL ÁREA DE HOSPITALIZACIÓN, SALA DE PARTOS, CONSULTA EXTERNA ,  CON PERSONAL SUFICIENTE Y CAPACITADO PARA CUMPLIR CON EL OBJETO SOCIAL DEL HOSPITAL REGIONAL DE SOGAMOSO E.S.E.</t>
  </si>
  <si>
    <t xml:space="preserve">S&amp;A SERVICIOS Y ASESORIAS S.A.S. </t>
  </si>
  <si>
    <t xml:space="preserve">Transversal 11 No. 23 – 80 de Tunja, Teléfono 7401077 y 3208458622, correo electrónico gerencia@laboramos.net o sebastian.quintero@laboramos.net </t>
  </si>
  <si>
    <t>Prestar servicio de apoyo temporal mediante el envío de trabajadores en misión, para prestar el proceso de atención con Auxiliares de Enfermería en el área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t>
  </si>
  <si>
    <t>820.004.258-6</t>
  </si>
  <si>
    <t>LABORAMOS S.A.S.</t>
  </si>
  <si>
    <t>40.017.021 expedida en Tunja</t>
  </si>
  <si>
    <t>MARTHA ELENA MACHADO MONCAYO</t>
  </si>
  <si>
    <t xml:space="preserve"> DEL 01 DE ABRIL AL 30 DE ABRIL DE 2020, Y/O HASTA AGOTAR EL PRESUPUESTO DEL CONTRATO, LO QUE OCURRA PRIMERO.</t>
  </si>
  <si>
    <t>PRESTAR SERVICIO DE APOYO TEMPORAL MEDIANTE EL ENVÍO DE TRABAJADORES EN MISIÓN, PARA PRESTAR EL PROCESO DE ATENCIÓN CON AUXILIARES DE ENFERMERÍA EN EL AREA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t>
  </si>
  <si>
    <t>2020/03726</t>
  </si>
  <si>
    <t>APOYAR LA GESTIÓN DEL HOSPITAL REGIONAL DE
SOGAMOSO E.S.E., MEDIANTE LA PRESTACIÓN DEL SERVICIO
DE RADIOLOGÍA EN LAS AÉREAS DE RAYOS X, ECOGRAFIA,
TOMOGRAFIA, MAMOGRAFIA Y FLUOROSCOPIA, MEDIANTE LA
DISPOSICIÓN DE EQUIPOS Y PERSONAL ESPECIALIZADOS,
ATENDIENDO LOS TÉRMINOS Y CONDICIONES REQUERIDOS
COMO ENTIDAD HOSPITALARIA DE II NIVEL DE ATENCIÓN</t>
  </si>
  <si>
    <t>JULIO CESAR PIÑEROS CRUZ</t>
  </si>
  <si>
    <t xml:space="preserve">Calle 24 N° 9 – 90 Ap. 402 de Sogamoso, Teléfono 7722340, correo electrónico
florediliar@gmail.com </t>
  </si>
  <si>
    <t>21010203 HONORARIOS
PROFESIONALES</t>
  </si>
  <si>
    <t>Prestar Servicios Profesionales de Revisoría
Fiscal del Hospital Regional de Sogamoso Empresa Social del Estado</t>
  </si>
  <si>
    <t xml:space="preserve"> 23.912.749-5</t>
  </si>
  <si>
    <t>FLOR EDILIA ROJAS TRIANA</t>
  </si>
  <si>
    <t xml:space="preserve"> 23.912.749 expedida en
Paz de Río</t>
  </si>
  <si>
    <t>DEL 01 DE ABRIL AL 30 DE SEPTIEMBRE DE 2020, Y/O HASTA AGOTAR EL PRESUPUESTO DEL CONTRATO, LO QUE OCURRA PRIMERO</t>
  </si>
  <si>
    <t>PRESTAR SERVICIOS PROFESIONALES DE REVISORÍA FISCAL
DEL HOSPITAL REGIONAL DE SOGAMOSO EMPRESA SOCIAL
DEL ESTADO</t>
  </si>
  <si>
    <t>2020/03727</t>
  </si>
  <si>
    <t>Coordinador Mantenimiento</t>
  </si>
  <si>
    <t xml:space="preserve">REINALDO CARDENAS </t>
  </si>
  <si>
    <t>Prestar el servicio de apoyo temporal mediante el envío de trabajadores en misión en el proceso de recursos físicos y logísticos - mantenimiento con personal suficiente y capacitado para cumplir con el objeto social del Hospital Regional de Sogamoso E.S.E., como entidad hospitalaria de II nivel de atención de acuerdo a los objetivos, requerimientos, condiciones  y necesidades de la Institución.</t>
  </si>
  <si>
    <t>PRESTAR EL SERVICIO DE APOYO TEMPORAL MEDIANTE EL ENVIO DE TRABAJADORES EN MISION EN EL PROCESO DE RECURSOS FÍSICOS Y LOGÍSTICOS - MANTENIMIENTO CON PERSONAL SUFICIENTE Y CAPACITADO PARA CUMPLIR CON EL OBJETO SOCIAL DEL HOSPITAL REGIONAL DE SOGAMOSO E.S.E., COMO ENTIDAD HOSPITALARIA DE II NIVEL DE ATENCIÓN DE ACUERDO A LOS OBJETIVOS, REQUERIMIENTOS, CONDICIONES  Y NECESIDADES DE LA INSTITUCIÓN.</t>
  </si>
  <si>
    <t>Coordinadora de Auditoria medica</t>
  </si>
  <si>
    <t>MONICA MARIA MONRROY</t>
  </si>
  <si>
    <t>Carrera 13 N° 32 - 51 Torre 3 Oficina 709 de Bogotá Teléfono
3114570923, correo electrónico marvalauditores@gmail.com</t>
  </si>
  <si>
    <t>Prestación de servicios profesionales para apoyar la gestión de la ESE Hospital Regional de
Sogamoso en la de auditoría medica de cuentas y concurrente, basada en los procesos de
calidad institucional que permita desarrollar un plan de auditoría para el mejoramiento de la
calidad, en el manejo del sistema de cuentas y atención en los usuarios, a su vez lograr un
efectivo y eficiente flujo de recursos en la institución, con oportunidad, eficiencia y eficacia</t>
  </si>
  <si>
    <t>900.441.147-0</t>
  </si>
  <si>
    <t>MARVAL AUDITORES S.A.S.</t>
  </si>
  <si>
    <t>91.249.161 expedida en Bucaramanga</t>
  </si>
  <si>
    <t>JULIAN MAURICIO VALDERRAMA DIAZ</t>
  </si>
  <si>
    <t>DEL 01 DE ABRIL AL 30 DE ABRIL DE 2020, Y/O HASTA AGOTAR EL PRESUPUESTO DEL CONTRATO, LO QUE OCURRA PRIMERO</t>
  </si>
  <si>
    <t>PRESTACIÓN DE SERVICIOS PROFESIONALES PARA APOYAR
LA GESTIÓN DE LA ESE HOSPITAL REGIONAL DE SOGAMOSO
EN LA DE AUDITORÍA MEDICA DE CUENTAS Y CONCURRENTE,
BASADA EN LOS PROCESOS DE CALIDAD INSTITUCIONAL QUE
PERMITA DESARROLLAR UN PLAN DE AUDITORÍA PARA EL
MEJORAMIENTO DE LA CALIDAD, EN EL MANEJO DEL SISTEMA
DE CUENTAS Y ATENCIÓN EN LOS USUARIOS, A SU VEZ
LOGRAR UN EFECTIVO Y EFICIENTE FLUJO DE RECURSOS EN
LA INSTITUCIÓN, CON OPORTUNIDAD, EFICIENCIA Y EFICACIA</t>
  </si>
  <si>
    <t>Coordinador Talento Humano</t>
  </si>
  <si>
    <t>ARMANDO OCHOA</t>
  </si>
  <si>
    <t>Prestar el servicio de apoyo temporal mediante el envió de trabajadores en misión para realizar actividades de carácter administrativo, con personal idóneo y  capacitado y así dar cumplimiento al objeto social del Hospital Regional de Sogamoso E.S.E. como Entidad Hospitalaria de II nivel de atención.</t>
  </si>
  <si>
    <t>PRESTAR EL SERVICIO DE APOYO TEMPORAL MEDIANTE EL ENVIÓ DE TRABAJADORES EN MISIÓN PARA REALIZAR ACTIVIDADES DE CARÁCTER ADMINISTRATIVO, CON PERSONAL IDÓNEO Y  CAPACITADO Y ASÍ DAR CUMPLIMIENTO AL OBJETO SOCIAL DEL HOSPITAL REGIONAL DE SOGAMOSO E.S.E. COMO ENTIDAD HOSPITALARIA DE II NIVEL DE ATENCIÓN</t>
  </si>
  <si>
    <t>Líder del proceso Sistema de Gestión Ambiental, Seguridad y Salud en el Trabajo</t>
  </si>
  <si>
    <t>ANGELA MARIA FERNANDEZ RODRIGUEZ</t>
  </si>
  <si>
    <t>calle 45a n 2 a 41 Barrio Las quinta Tunja- correo comercialboyaca@seguridadtrebol.com o trebolregionalb@gmail.com Celular 3173744109</t>
  </si>
  <si>
    <t>21020217  VIGILANCIA</t>
  </si>
  <si>
    <t>prestar el servicio de vigilancia y seguridad privada en la modalidad de vigilancia fija y móvil, para el hospital regional de Sogamoso E.S.E</t>
  </si>
  <si>
    <t>800.185.215-2</t>
  </si>
  <si>
    <t>SEGURIDAD TREBOL LTDA</t>
  </si>
  <si>
    <t>1.053.607.431 expedida en Paipa</t>
  </si>
  <si>
    <t>YEIMI  ALEXANDRA   ZANGUÑA   BARON</t>
  </si>
  <si>
    <t xml:space="preserve">DEL 01 DE ABRIL AL 31 DE MAYO DE 2020, Y/O HASTA AGOTAR EL PRESUPUESTO DEL CONTRATO, LO QUE OCURRA PRIMERO.   </t>
  </si>
  <si>
    <t>PRESTAR EL SERVICIO DE VIGILANCIA Y SEGURIDAD PRIVADA EN LA MODALIDAD DE VIGILANCIA FIJA Y MÓVIL, PARA EL HOSPITAL REGIONAL DE SOGAMOSO E.S.E</t>
  </si>
  <si>
    <t xml:space="preserve">Calle 14 N° 10 – 72 Local 131 de Sogamoso, Celular 3202597491. Correo electrónico: wymsas@gmail.com     </t>
  </si>
  <si>
    <t>21020219 ASEO</t>
  </si>
  <si>
    <t xml:space="preserve">Prestación de servicios de limpieza, aseo y desinfección en el Hospital Regional de Sogamoso ESE y de las Unidades Básicas de Atención de Busbanza y Pajarito, de acuerdo con las características técnicas establecidas por la ESE. </t>
  </si>
  <si>
    <t>900.840.318-5</t>
  </si>
  <si>
    <t>W&amp;M SERVICIOS INTEGRALES S.A.S.</t>
  </si>
  <si>
    <t>46.371.869 expedida en Sogamoso</t>
  </si>
  <si>
    <t>MARINELLA BALLEN GALVIS</t>
  </si>
  <si>
    <t xml:space="preserve">   </t>
  </si>
  <si>
    <t>DEL 01 DE ABRIL AL 31 DE MAYO DE 2020, Y/O HASTA AGOTAR EL PRESUPUESTO DEL CONTRATO, LO QUE OCURRA PRIMERO.</t>
  </si>
  <si>
    <t>PRESTACIÓN DE SERVICIOS DE LIMPIEZA, ASEO Y DESINFECCIÓN EN EL HOSPITAL REGIONAL DE SOGAMOSO E.S.E. Y DE LAS UNIDADES BÁSICAS DE ATENCIÓN DE BUSBANZÁ Y PAJARITO, DE ACUERDO CON LAS CARACTERÍSTICAS TÉCNICAS ESTABLECIDAS POR LA ESE.</t>
  </si>
  <si>
    <t xml:space="preserve">Carrera 35 N° 16 – 74 de Duitama, Teléfono 3108812530, correo electrónico grupovinculamos@gmail.com   </t>
  </si>
  <si>
    <t xml:space="preserve">Prestación de servicios de lavandería y alquiler de ropa hospitalaria para el Hospital Regional de Sogamoso ESE en desarrollo de actividades propias de la institución, de acuerdo con las características técnicas de oportunidad, eficiencia y eficacia establecidas por la ESE. </t>
  </si>
  <si>
    <t>GRUPO EMPRESARIAL VINCULAMOS S.A.S.</t>
  </si>
  <si>
    <t>DEL 01 DE ABRIL AL 30 DE ABRIL DE 2020, Y/O HASTA AGOTAR EL PRESUPUESTO DEL CONTRATO, LO QUE OCURRA PRIMERO.</t>
  </si>
  <si>
    <t>PRESTACIÓN DE SERVICIOS DE LAVANDERÍA Y ALQUILER DE ROPA HOSPITALARIA PARA EL HOSPITAL REGIONAL DE SOGAMOSO ESE EN DESARROLLO DE ACTIVIDADES PROPIAS DE LA INSTITUCIÓN, DE ACUERDO CON LAS CARACTERÍSTICAS TÉCNICAS DE OPORTUNIDAD, EFICIENCIA Y EFICACIA ESTABLECIDAS POR LA ESE.</t>
  </si>
  <si>
    <t>Apoyar el proceso de laboratorio clínico (proceso de apoyo diagnostico e instrumentación quirúrgica (proceso de cirugía y partos)  y auxiliar de maxilofacial del Hospital Regional de Sogamoso  ESE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</si>
  <si>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PRESTACIÓN TEMPORAL DE SERVICIOS PARA APOYAR EL PROCESO DE LABORATORIO CLÍNICO (PROCESO DE APOYO DIAGNOSTICO E INSTRUMENTACIÓN QUIRÚRGICA, AUXILIAR DE MAXILOFACIAL (PROCESO DE CIRUGÍA Y PARTOS)  DEL HOSPITAL REGIONAL DE SOGAMOSO  ESE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</si>
  <si>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 xml:space="preserve">Prestación temporal de servicios para apoyar la gestión del Hospital Regional de Sogamoso en los procesos de TRANSPORTE ASISTENCIAL BÁSICO, MEDICAL IZADO Y EL SISTEMA DE REFERENCIA Y CONTRA REFERENCIA, así como de la conducción de vehículos a cargo de la ESE; mediante él envió de trabajadores en misión suficiente y capacitado para cumplir con el objeto social de la Entidad. </t>
  </si>
  <si>
    <t>PRESTACIÓN TEMPORAL DE SERVICIOS PARA APOYAR LA GESTIÓN DEL HOSPITAL REGIONAL SE SOGAMOSO EN LOS PROCESOS DE TRANSPORTE ASISTENCIAL BÁSICO, MEDICAL IZADO Y EL SISTEMA DE REFERENCIA Y CONTRA REFERENCIA; ASÍ COMO DE LA CONDUCCIÓN DE VEHÍCULOS A CARGO DE LA E.S.E. MEDIANTE EL ENVIÓ DE TRABAJADORES EN MISIÓN SUFICIENTE Y CAPACITADO PARA CUMPLIR CON EL OBJETO SOCIAL DE LA ENTIDAD. CON OPORTUNIDAD, EFICIENCIA Y EFICACIA.</t>
  </si>
  <si>
    <t xml:space="preserve">Apoyar el proceso  de gestión farmacéutica (farmacia), para realizar adecuadamente  los procesos de planificación del servicio, adquisición, clasificación, almacenamiento, dispensación, entrega en pisos y ambulatorio de insumos y medicamentos, y para la realización de la gestión en general del servicio farmacéutico de la ESE Hospital Regional de Sogamoso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</si>
  <si>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140 DE 31/03/2020</t>
  </si>
  <si>
    <t>009 DE 2020</t>
  </si>
  <si>
    <t xml:space="preserve">DEL 01 DE ABRIL AL 30 DE SEPTIEMBRE DE 2020, Y/O HASTA AGOTAR EL PRESUPUESTO DEL CONTRATO, LO QUE OCURRA PRIMERO.    </t>
  </si>
  <si>
    <t xml:space="preserve">APOYAR EL PROCESO  DE GESTIÓN FARMACÉUTICA (FARMACIA), PARA REALIZAR ADECUADAMENTE  LOS PROCESOS DE PLANIFICACIÓN DEL SERVICIO, ADQUISICIÓN, CLASIFICACIÓN, ALMACENAMIENTO, DISPENSACIÓN, ENTREGA EN PISOS Y AMBULATORIO DE INSUMOS Y MEDICAMENTOS, Y PARA LA REALIZACIÓN DE LA GESTIÓN EN GENERAL DEL SERVICIO FARMACÉUTICO DE LA E.S.E. HOSPITAL REGIONAL DE SOGAMOSO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</si>
  <si>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 xml:space="preserve">Calle 30A No. 24 – 34 de Floridablanca, Teléfono 6398288, correo electrónico temporalactivasas@gmail.com.co   </t>
  </si>
  <si>
    <t xml:space="preserve">Apoyar la gestión del Hospital Regional de Sogamoso E.S.E., mediante la prestación de servicios profesionales en el proceso de Medicina General de acuerdo con las necesidades de los servicios habilitados de la ESE,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</si>
  <si>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900.895.431-6</t>
  </si>
  <si>
    <t>TEMPORAL ACTIVA S.A.S.</t>
  </si>
  <si>
    <t>49.734.183 expedida en Valledupar</t>
  </si>
  <si>
    <t>FLOR YINETH CAYZA</t>
  </si>
  <si>
    <t>133 DE 2020/03/30</t>
  </si>
  <si>
    <t>007 DE 2020</t>
  </si>
  <si>
    <t xml:space="preserve">DEL 01 DE ABRIL AL 30 DE SEPTIEMBRE DE 2020, Y/O HASTA AGOTAR EL PRESUPUESTO DEL CONTRATO, LO QUE OCURRA PRIMERO.  </t>
  </si>
  <si>
    <t xml:space="preserve">APOYAR LA GESTIÓN DEL HOSPITAL REGIONAL DE SOGAMOSO E.S.E., MEDIANTE LA PRESTACIÓN DE SERVICIOS PROFESIONALES EN EL PROCESO DE MEDICINA GENERAL DE ACUERDO CON LAS NECESIDADES DE LOS SERVICIOS HABILITADOS DE LA E.S.E.,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</si>
  <si>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 xml:space="preserve">Carrera 12 No. 20 - 64 Piso 3, Teléfono 3002192741 de Tunja. Correo electrónico: coresmedboyaca@gmail.com coresmedboyaca@gmail.com      </t>
  </si>
  <si>
    <t>Apoyar la Gestión del Hospital Regional de Sogamoso mediante la prestación de   servicios profesionales en la especialidad de CIRUGIA GENERAL,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</si>
  <si>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901.055.156-5</t>
  </si>
  <si>
    <t>CORPORACION DE SERVICIOS MEDICOS ESPECIALIZADOS - CORESMED</t>
  </si>
  <si>
    <t>40.019.868 expedida en Tunja</t>
  </si>
  <si>
    <t>GLORIA DEL CARMEN GOMEZ DE HOYOS</t>
  </si>
  <si>
    <t>130 DE 2020/03/27</t>
  </si>
  <si>
    <t>006 DE 2020</t>
  </si>
  <si>
    <t>APOYAR LA GESTIÓN DEL HOSPITAL REGIONAL DE SOGAMOSO MEDIANTE LA PRESTACIÓN DE   SERVICIOS PROFESIONALES EN LA ESPECIALIDAD DE CIRUGIA GENERAL,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</si>
  <si>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 PEDIATRIA, para la realización de consulta especializada, atención de urgencias, hospitalización, realización de procedimientos de dicha especialidad, a los pacientes que acuden al Hospital Regional De Sogamoso, prestando el servicio con oportunidad, eficiencia y eficacia.</t>
  </si>
  <si>
    <t>128 DEL 2020/03/27</t>
  </si>
  <si>
    <t>004 DE 2020</t>
  </si>
  <si>
    <t>APOYAR LA GESTIÓN DEL HOSPITAL REGIONAL DE SOGAMOSO MEDIANTE LA PRESTACIÓN DE   SERVICIOS PROFESIONALES EN LA ESPECIALIDAD DE PEDIATRIA, PARA LA REALIZACIÓN DE CONSULTA ESPECIALIZADA, ATENCIÓN DE URGENCIAS, HOSPITALIZACIÓN, REALIZACIÓN DE PROCEDIMIENTOS DE DICHA ESPECIALIDAD, A LOS PACIENTES QUE ACUDEN AL HOSPITAL REGIONAL DE SOGAMOSO, PRESTANDO EL SERVICIO CON OPORTUNIDAD, EFICIENCIA Y EFICACIA.</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</si>
  <si>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</si>
  <si>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126 DEL 2020/03/27</t>
  </si>
  <si>
    <t>002  DE 2020</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</si>
  <si>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</si>
  <si>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 xml:space="preserve">Apoyar la gestión del Hospital Regional de Sogamoso E.S.E. mediante la prestación de servicios profesionales en la especialidad de GINECO-OBSTETRICIA, para la realización de consulta especializada, atención de urgencias, hospitalización, atención de partos, realización de procedimientos y cirugía de dicha especialidad, a las pacientes que acuden al Hospital Regional de Sogamoso E.S.E., prestando el servicio con oportunidad, eficiencia y eficacia. </t>
  </si>
  <si>
    <t>129 DE 27/03/2020</t>
  </si>
  <si>
    <t>005/2020</t>
  </si>
  <si>
    <t>APOYAR LA GESTIÓN DEL HOSPITAL REGIONAL DE SOGAMOSO E.S.E. MEDIANTE LA PRESTACIÓN DE   SERVICIOS PROFESIONALES EN LA ESPECIALIDAD DE GINECO-OBSTETRICIA, PARA LA REALIZACIÓN DE CONSULTA ESPECIALIZADA, ATENCIÓN DE URGENCIAS, HOSPITALIZACIÓN, ATENCIÓN DE PARTOS, REALIZACIÓN DE PROCEDIMIENTOS Y CIRUGÍA DE DICHA ESPECIALIDAD, A LAS PACIENTES QUE ACUDEN AL HOSPITAL REGIONAL DE SOGAMOSO, PRESTANDO EL SERVICIO CON OPORTUNIDAD, EFICIENCIA Y EFICACIA.</t>
  </si>
  <si>
    <t xml:space="preserve">Apoyar la Gestión del Hospital Regional de Sogamoso mediante la prestación de servicios profesionales en la especialidad de MEDICINA INTERNA, para la realización de consulta especializada, atención de urgencias, hospitalización, realización de procedimientos de dicha especialidad, a los pacientes que acuden al Hospital Regional de Sogamoso, prestando el servicio con oportunidad, eficiencia y eficacia. </t>
  </si>
  <si>
    <t>127 DE 27/03/2020</t>
  </si>
  <si>
    <t>003/2020</t>
  </si>
  <si>
    <t>APOYAR LA GESTIÓN DEL HOSPITAL REGIONAL DE SOGAMOSO MEDIANTE LA PRESTACIÓN DE SERVICIOS PROFESIONALES EN LA ESPECIALIDAD DE MEDICINA INTERNA, PARA LA REALIZACIÓN DE CONSULTA ESPECIALIZADA, ATENCIÓN DE URGENCIAS, HOSPITALIZACIÓN, REALIZACIÓN DE PROCEDIMIENTOS DE DICHA ESPECIALIDAD, A LOS PACIENTES QUE ACUDEN AL HOSPITAL REGIONAL DE SOGAMOSO, PRESTANDO EL SERVICIO CON OPORTUNIDAD, EFICIENCIA Y EFICACIA.</t>
  </si>
  <si>
    <t xml:space="preserve">Carrera 25 No. 45C – 35 de Bogotá, Teléfono 2321542. Correo electrónico: corpoanestesia@hotmail.com      </t>
  </si>
  <si>
    <t xml:space="preserve">Apoyar la Gestión del Hospital Regional de Sogamoso mediante la prestación de servicios profesionales en la especialidad de ANESTESIOLOGIA,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</si>
  <si>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900.482.509-9</t>
  </si>
  <si>
    <t>CORPORACION PARA LA ANESTESIA - CORPOANESTESIA</t>
  </si>
  <si>
    <t>1.088.256.508 expedida en Pereira</t>
  </si>
  <si>
    <t>MARISELLA CALPA GOMEZ</t>
  </si>
  <si>
    <t>125 DE 27/03/2020</t>
  </si>
  <si>
    <t>001/2020</t>
  </si>
  <si>
    <t>APOYAR LA GESTIÓN DEL HOSPITAL REGIONAL DE SOGAMOSO MEDIANTE LA PRESTACIÓN DE   SERVICIOS PROFESIONALES EN LA ESPECIALIDAD DE ANESTESIOLOGIA,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</si>
  <si>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Carrera 17 N° 12 – 52 de Sogamoso, Teléfono 7700780, correo electrónico secresolstereo@yahoo.es</t>
  </si>
  <si>
    <t xml:space="preserve">21020211 PUBLICIDAD </t>
  </si>
  <si>
    <t xml:space="preserve">Prestación de servicios de publicidad a través de la emisión de un programa de radio, para promocionar periódicamente y en tiempo real la oferta de servicios de salud, información institucional y las actividades, planes y programas, que el Hospital Regional de Sogamoso brinda a  la comunidad en general. </t>
  </si>
  <si>
    <t>826.001.867-1</t>
  </si>
  <si>
    <t>ASOCIACION DE JUNTAS DE ACCION COMUNAL DE SOGAMOSO – ASOCOMUNAL</t>
  </si>
  <si>
    <t>6.749.851 expedida en Tunja</t>
  </si>
  <si>
    <t>JOSE BENIGNO MORALES MEDINA</t>
  </si>
  <si>
    <t xml:space="preserve">PRESTACIÓN DE SERVICIOS DE PUBLICIDAD INSTITUCIONAL A TRAVES DE LA EMISIÓN DE UN PROGRAMA DE RADIO, PARA PROMOCIONAR PERIODICAMENTE Y EN TIEMPO REAL LA OFERTA DE SERVICIOS DE SALUD, INFORMACIÓN  INSTITUCIONAL Y LAS ACTIVIDADES, PLANES Y PROGRAMAS, QUE EL HOSPITAL REGIONAL DE SOGAMOSO BRINDA A LA COMUNIDAD EN GENERAL.                                      PRESTACIÓN DE SERVICIOS DE PUBLICIDAD INSTITUCIONAL A TRAVES DE LA EMISIÓN DE UN PROGRAMA DE RADIO, PARA PROMOCIONAR PERIODICAMENTE Y EN TIEMPO REAL LA OFERTA DE SERVICIOS DE SALUD, INFORMACIÓN  INSTITUCIONAL Y LAS ACTIVIDADES, PLANES Y PROGRAMAS, QUE EL HOSPITAL REGIONAL DE SOGAMOSO BRINDA A LA COMUNIDAD EN GENERAL.                                      </t>
  </si>
  <si>
    <t>veinticinco (25) días del mes de Marzo</t>
  </si>
  <si>
    <t>Calle 128A No. 18 - 35 AP 404 de Bogotá, Teléfono 6267177, correo electrónico gerenciarsaluds.a.s@hotmail.com</t>
  </si>
  <si>
    <t>21010203 HONORARIOS PROFESIONALES</t>
  </si>
  <si>
    <t xml:space="preserve">Contratar los servicios profesionales de apoyo a la gestión del Hospital Regional de Sogamoso E.S.E. para el desarrollo del componente del Sistema Unico de Acreditación en Salud en la preparación del Sistema Obligatorio de Garantías de Calidad en Salud de acuerdo con los parámetros establecidos por el Ministerio de Salud y Protección Social. </t>
  </si>
  <si>
    <t>900.010.246-2</t>
  </si>
  <si>
    <t>GERENCIAR SALUD S.A.S.</t>
  </si>
  <si>
    <t>79.434.516 expedida en Bogotá</t>
  </si>
  <si>
    <t>JOHN DOUGLAS CONTRERAS GUERRA</t>
  </si>
  <si>
    <t>DEL 25 DE MARZO HASTA EL 30 DE SEPTIEMBRE DE 2020, Y/O HASTA AGOTAR EL PRESUPUESTO DEL CONTRATO, LO QUE OCURRA PRIMERO.</t>
  </si>
  <si>
    <t>CONTRATAR LOS SERVICIOS PROFESIONALES DE APOYO A LA GESTIÓN AL HOSPITAL REGIONAL DE SOGAMOSO E.S.E. PARA EL DESARROLLO DEL COMPONENTE DEL SISTEMA UNICO DE ACREDITACIÓN EN SALUD EN LA PREPARACIÓN DEL SISTEMA OBLIGATORIO DE GARANTIAS DE CALIDAD DE ACUERDO CON LOS PARÁMETROS ESTABLECIDOS POR EL MINISTERIO DE SALUD Y PROTECCIÓN SOCIAL.</t>
  </si>
  <si>
    <t>Coordinadora de Laboratorio Clinico</t>
  </si>
  <si>
    <t>SANDRA CONSTANZA BARRERA PATIÑO</t>
  </si>
  <si>
    <t xml:space="preserve">Calle 23 No. 116 – 31 BG 26 de Bogotá Teléfono 7428124, correo electrónico comercial@hemolifeamerica.org </t>
  </si>
  <si>
    <t>2201010101Compra de Medicamentos</t>
  </si>
  <si>
    <t xml:space="preserve">Suministrar las unidades de hemocomponentes solicitados por el Hospital Regional de Sogamoso E.S.E. con oportunidad, eficiencia y eficacia, hasta agotar el presupuesto asignado. </t>
  </si>
  <si>
    <t>900.312.289-5</t>
  </si>
  <si>
    <t xml:space="preserve"> FUNDACIÓN BANCO NACIONAL DE SANGRE HEMOLIFE</t>
  </si>
  <si>
    <t>21.068.538 expedida en Usaquen</t>
  </si>
  <si>
    <t>PATRICIA CECILIA RUEDA SERBOUSEK</t>
  </si>
  <si>
    <t>SUMINISTRAR LAS UNIDADES DE HEMOCOMPONENTES SOLICITADOS POR EL HOSPITAL REGIONAL DE SOGAMOSO E.S.E. CON OPORTUNIDAD, EFICIENCIA Y EFICACIA HASTA AGOTAR EL PRESUPUESTO ASIGNADO.</t>
  </si>
  <si>
    <t>FUNDACIÓN BANCO NACIONAL DE SANGRE HEMOLIFE</t>
  </si>
  <si>
    <t>veintiseis (26) días del mes de Marzo</t>
  </si>
  <si>
    <t>Carrera 21 N° 12 – 71 de Duitama, Teléfono 3125887680, correo electrónico ingediazgabriel@gmail.com</t>
  </si>
  <si>
    <t xml:space="preserve">Mantenimiento preventivo y correctivo al sistema de aires y ventilación mecánica instalado en el Hospital Regional de Sogamoso E.S.E. y suministro de los filtros de aire para el mismo sistema. </t>
  </si>
  <si>
    <t>830.098.617-6</t>
  </si>
  <si>
    <t>AIRFOIL INGENIEROS LIMITADA AIRE ACONDICIONADO Y VENTILACION</t>
  </si>
  <si>
    <t>79.482.624 expedida en Bogotá</t>
  </si>
  <si>
    <t>JORGE ENRIQUE MURCIA FORERO</t>
  </si>
  <si>
    <t>MANTENIMIENTO PREVENTIVO Y CORRECTIVO  AL SISTEMA DE AIRES Y VENTILACIÓN MECÁNICA INSTALADO EN EL HOSPITAL REGIONAL DE SOGAMOSO E.S.E. Y SUMINISTRO DE LOS FILTROS DE AIRE PARA  EL  MISMO SISTEMA.</t>
  </si>
  <si>
    <t>Diecisiete (07) dias del mes de Abril</t>
  </si>
  <si>
    <t xml:space="preserve">WILSON CANO </t>
  </si>
  <si>
    <t>Carrera 68 D No. 25 B – 86. Of. 518 de Bogotá, Teléfono 4272000, correo electrónico contador@lminstruments.com.co</t>
  </si>
  <si>
    <t xml:space="preserve">Mantenimiento Preventivo y Correctivo incluyendo repuestos de los endoscopios modelo Gif h170 marca Olympus propiedad de la institución, para su correcto funcionamiento; el cual se encuentra en el servicio de Gastroenterología del Hospital Regional de Sogamoso E.S.E. </t>
  </si>
  <si>
    <t>LM INSTRUMENTS S. A</t>
  </si>
  <si>
    <t>52.991.482 expedida en la ciudad de Bogota D.C</t>
  </si>
  <si>
    <t>DIANA CATALINA CASTILLO GARCIA</t>
  </si>
  <si>
    <t xml:space="preserve">A PARTIR DE LA LEGALIZACIÓN DEL CONTRATO Y SUSCRIPCIÓN DEL ACTA DE INICIO, HASTA EL 30 DE ABRIL DE 2020, Y/O HASTA AGOTAR EL PRESUPUESTO DEL CONTRATO, LO QUE OCURRA PRIMERO.  </t>
  </si>
  <si>
    <t>MANTENIMIENTO PREVENTIVO Y CORRECTIVO INCLUYENDO REPUESTOS DE LOS ENDOSCOPIOS MODELO GIF H170 MARCA OLYMPUS PROPIEDAD DE LA INSTITUCIÓN, PARA SU CORRECTO FUNCIONAMIENTO; EL CUAL SE ENCUENTRA EN EL SERVICIO DE GASTROENTEROLOGÍA DEL HOSPITAL REGIONAL DE SOGAMOSO E.S.E</t>
  </si>
  <si>
    <t>Treinta y un (31) dias del mes de Marzo</t>
  </si>
  <si>
    <t>Calle 102 N° 47A – 64 de Bogotá, Teléfono 6914847, correo electrónico contador@proasecal.com</t>
  </si>
  <si>
    <t>Suministrar paquete de muestras para  realizar el programa de control de calidad externo para las áreas de hematología, parasitología, uro análisis, coagulación y hormonas, para dar cumplimiento a los requerimientos del Ministerio de Salud asegurando la confiabilidad de los resultados de las pruebas que se realizan en estas secciones del laboratorio clínico del Hospital Regional de Sogamoso E.S.E</t>
  </si>
  <si>
    <t>830.079.375-8</t>
  </si>
  <si>
    <t>PROGRAMA DE ASEGURAMIENTO DE LA CALIDAD EN EL LABORATORIO PROASECAL S.A.S</t>
  </si>
  <si>
    <t>41.759.185 expedida en Santa Fé de Bogotá</t>
  </si>
  <si>
    <t>CLARA EUGENIA MORALES CAMARGO</t>
  </si>
  <si>
    <t>SUMINISTRAR PAQUETE DE MUESTRAS PARA REALIZAR PROGRAMAS DE CONTROL DE CALIDAD EXTERNO PARA LAS ÁREAS DE HEMATOLOGÍA, PARASITOLOGÍA, URO ANÁLISIS, COAGULACIÓN,  HORMONAS Y MICROBIOLOGÍA PARA DAR CUMPLIMENTO A LOS REQUERIMIENTOS DEL MINISTERIO DE SALUD ASEGURANDO LA CONFIABILIDAD DE LOS RESULTADOS DE LAS PRUEBAS QUE SE REALIZAN EN ESTAS SECCIONES DEL LABORATORIO CLÍNICO DEL HOSPITAL REGIONAL DE SOGAMOSO ESE</t>
  </si>
  <si>
    <t>Veintiseis (26). Dias del mes de Marzo</t>
  </si>
  <si>
    <t>CL 17 B 13 N° 25 de Tunja, Teléfono 3105852313, correo electrónico globalservicios.gsc@gmail.com</t>
  </si>
  <si>
    <t>2201010701 MATERIAL MEDICO QUIRÚRGICO</t>
  </si>
  <si>
    <t xml:space="preserve">Suministro Tapabocas N95 requeridos por los diferentes servicios medico asistenciales de la institución para dar cumplimiento a los protocolos establecidos para brindar atención a los pacientes del Hospital Regional de Sogamoso E.S.E. en el contexto de la pandemia por Covid- 19.  </t>
  </si>
  <si>
    <t>GSC-GLOBAL SERVICIOS DE COLOMBIA S.A.S</t>
  </si>
  <si>
    <t>1.002.736.809 expedida en san Luis de Gaceno</t>
  </si>
  <si>
    <t>FELIPE FRANCO RODRÍGUEZ</t>
  </si>
  <si>
    <t>A PARTIR DE LA LEGALIZACIÓN DEL CONTRATO Y SUSCRIPCIÓN DEL ACTA DE INICIO, HASTA EL 31 DE MARZO DE 2020, Y/O HASTA AGOTAR EL PRESUPUESTO DEL CONTRATO, LO QUE OCURRA PRIMERO</t>
  </si>
  <si>
    <t>SUMINISTRO TAPABOCAS N95 REQUERIDOS POR LOS DIFERENTES SERVICIOS MEDICO ASISTENCIALES DE LA INSTITUCIÓN PARA DAR CUMPLIMIENTO A LOS PROTOCOLOS ESTABLECIDOS PARA BRINDAR ATENCIÓN A LOS PACIENTES DEL HOSPITAL REGIONAL DE SOGAMOSO E.S.E. EN EL CONTEXTO DE LA PANDEMIA POR COVID- 19.</t>
  </si>
  <si>
    <t xml:space="preserve"> GSC-GLOBAL SERVICIOS DE COLOMBIA S.A.S</t>
  </si>
  <si>
    <t>Veinticuatro (24) dias del mes de Marzo</t>
  </si>
  <si>
    <t>2201010101 Compra de Medicamentos</t>
  </si>
  <si>
    <t>Suministrar las unidades de hemocomponentes solicitados por el Hospital Regional de Sogamoso E.S.E. con oportunidad, eficiencia y eficacia, hasta agotar el presupuesto asignado.</t>
  </si>
  <si>
    <t>900.161.467-0</t>
  </si>
  <si>
    <t xml:space="preserve">CONSORCIO HEMOCENTRO DEL CENTRO – ORIENTE        
                                   COLOMBIANO
</t>
  </si>
  <si>
    <t>46.670.758 expedida en Duitama</t>
  </si>
  <si>
    <t>LYDA MARCELA PEREZ RAMIREZ</t>
  </si>
  <si>
    <t>SUMINISTRAR LAS UNIDADES DE HEMOCOMPONENTES SOLICITADOS POR EL HOSPITAL REGIONAL DE SOGAMOSO E.S.E. CON OPORTUNIDAD, EFICIENCIA Y EFICACIA HASTA AGOTAR EL PRESUPUESTO ASIGNADO</t>
  </si>
  <si>
    <t xml:space="preserve">CONSORCIO HEMOCENTRO DEL CENTRO – ORIENTE COLOMBIANO
</t>
  </si>
  <si>
    <t>veintisiete (27) días del mes de Marzo</t>
  </si>
  <si>
    <t xml:space="preserve">Suministro e instalación de carpintería de acero inoxidable tanto para la sede principal del Hospital Regional de Sogamoso E.S.E. como para las Unidades de Atención Básica de Busbanza y Pajarito. </t>
  </si>
  <si>
    <t>901.282.548-1</t>
  </si>
  <si>
    <t>GABO REPARA S.A.S.</t>
  </si>
  <si>
    <t>74.376.020 expedida en Duitama</t>
  </si>
  <si>
    <t>GABRIEL DANILO DIAZ CONCICION</t>
  </si>
  <si>
    <t>SUMINISTRO E INSTALACION DE CARPINTERIA DE ACERO INOXIDABLE TANTO PARA LA SEDE PRINCIPAL DEL HOSPITAL REGIONAL DE SOGAMOSO E.S.E. COMO PARA LAS UNIDADES DE ATENCION BASICA DE BUSBANZA Y PAJARITO.</t>
  </si>
  <si>
    <t xml:space="preserve">Veintiseis (26) dias del mes de Marzo </t>
  </si>
  <si>
    <t>CR 71D N 53ª 58 Sur de Bogota, Teléfono 3115100559, correo electrónico biomedicacomecial@gmail.com</t>
  </si>
  <si>
    <t xml:space="preserve">Realizar el Mantenimiento Preventivo y Correctivo incluyendo repuestos según recomendaciones de fabricante de los equipos biomédicos qué se encuentran en los diferentes servicios y son propiedad  del Hospital Regional de Sogamoso E.S.E. </t>
  </si>
  <si>
    <t>900.467.216 -3</t>
  </si>
  <si>
    <t>BIOMEDICA COLOMBIA S.A.S</t>
  </si>
  <si>
    <t>80.736.582 expedida en Bogotá</t>
  </si>
  <si>
    <t>NELSON VALERO VALERO</t>
  </si>
  <si>
    <t>A PARTIR DE LA LEGALIZACIÓN DEL CONTRATO Y SUSCRIPCIÓN DEL ACTA DE INICIO, HASTA EL 30 DE DICIEMBRE DE 2020, Y/O HASTA AGOTAR EL PRESUPUESTO DEL CONTRATO, LO QUE OCURRA PRIMERO</t>
  </si>
  <si>
    <t>REALIZAR EL MANTENIMIENTO PREVENTIVO Y CORRECTIVO INCLUYENDO REPUESTOS SEGÚN RECOMENDACIONES DE FABRICANTE DE LOS EQUIPOS BIOMÉDICOS QUÉ SE ENCUENTRAN EN LOS DIFERENTES SERVICIOS Y SON PROPIEDAD  DEL HOSPITAL REGIONAL DE SOGAMOSO E.S.E.</t>
  </si>
  <si>
    <t>Dieciseis (16) dias del mes de Marzo</t>
  </si>
  <si>
    <t>Carrera 74 No. 163 – 74 Int. 10 Of. 201 de Bogotá, Teléfono 3214610440, correo electrónico gerencia@ainser.com.co</t>
  </si>
  <si>
    <t>Realizar el Mantenimiento Preventivo y Correctivo dé los equipos biomédicos: Procesador de Tejidos marca Leica modelo TP 1020, Horno de incubación, Micrótomo marca Sakura, 2 baños serológicos marca memmert y una incubadora de cultivos marca memmert los cuales hacen parte del Laboratorio de Patología y de propiedad del Hospital Regional de Sogamoso E.S.E.</t>
  </si>
  <si>
    <t>900.412.193-6</t>
  </si>
  <si>
    <t>ASOCIACIÓN DE INGENIEROS AL SERVICIO S.A.S. – AINSER S.A.S.</t>
  </si>
  <si>
    <t>46.377.384 expedida en la ciudad de Sogamoso</t>
  </si>
  <si>
    <t>MARLENY AMAYA AVENDAÑO</t>
  </si>
  <si>
    <t>REALIZAR EL MANTENIMIENTO PREVENTIVO Y CORRECTIVO DÉ LOS EQUIPOS BIOMÉDICOS: PROCESADOR DE TEJIDOS MARCA LEICA MODELO TP 1020, HORNO DE INCUBACIÓN, MICRÓTOMO MARCA SAKURA, 2 BAÑOS SEROLÓGICOS MARCA MEMMERT Y UNA INCUBADORA DE CULTIVOS MARCA MEMMERT LOS CUALES HACEN PARTE DEL LABORATORIO DE PATOLOGÍA Y DE PROPIEDAD DEL HOSPITAL REGIONAL DE SOGAMOSO E.S.E</t>
  </si>
  <si>
    <t>diecinueve (19) días del mes de Marzo</t>
  </si>
  <si>
    <t xml:space="preserve">Coordinadora de la Central de Esterilización </t>
  </si>
  <si>
    <t>CAROLINA GROSSO BECERRA</t>
  </si>
  <si>
    <t>Calle 18A No. 6A – 22 de Tunja, Teléfono 3174369164, correo electrónico lizus_16@hotmail.com.co</t>
  </si>
  <si>
    <t xml:space="preserve">21020298 OTRAS ADQUISICIONES DE SERVICIOS </t>
  </si>
  <si>
    <t xml:space="preserve">Prestar el servicio de esterilización con oxido de etileno para los dispositivos médico-quirúrgicos termo-sensibles que demande el Hospital Regional de Sogamoso E.S.E., atendiendo las condiciones técnicas previstas por la Entidad. </t>
  </si>
  <si>
    <t xml:space="preserve">                                                                                                                                                                                                                                                                                                                                                                            </t>
  </si>
  <si>
    <t>1.051.210.786-8</t>
  </si>
  <si>
    <t xml:space="preserve">ELIZABETH LEONOR USCATEGUI FLORES </t>
  </si>
  <si>
    <t>1.051.210.786 expedida en Combita</t>
  </si>
  <si>
    <t>PRESTAR EL SERVICIO DE ESTERILIZACIÓN CON OXIDO DE ETILENO PARA LOS DISPOSITIVOS MÉDICO-QUIRÚRGICOS TERMO-SENSIBLES QUE DEMANDE EL HOSPITAL REGIONAL DE SOGAMOSO E.S.E., ATENDIENDO LAS CONDICIONES TÉCNICAS PREVISTAS POR LA ENTIDAD.</t>
  </si>
  <si>
    <t>doce (12) días del mes de Marzo</t>
  </si>
  <si>
    <t>Publicidad</t>
  </si>
  <si>
    <t>Calle 140 No. 13 – 66 de Bogotá, Teléfono 3138088152, correo electrónico ricardobautistapamplona1@hotmail.com</t>
  </si>
  <si>
    <t xml:space="preserve">Prestar el servicio de procesamiento, análisis, lectura, reporte y emisión de resultados de exámenes de laboratorio especializados de tercer y cuarto nivel, (Resolución 5261 de 1994) con oportunidad, eficiencia y calidad. </t>
  </si>
  <si>
    <t>901.164.820-5</t>
  </si>
  <si>
    <t>BOYACA SIETE DÍAS S.A.S.</t>
  </si>
  <si>
    <t>6.770.569 expedida en Tunja</t>
  </si>
  <si>
    <t>JOSE RICARDO BAUTISTA PAMPLONA</t>
  </si>
  <si>
    <t>PRESTACIÓN DE SERVICIOS DE PUBLICIDAD INSTITUCIONAL EN MEDIO IMPRESO  DE LA OFERTA DE SERVICIOS DE SALUD, INFORMACIÓN INSTITUCIONAL Y ACTIVIDADES, PLANES Y PROGRAMAS DEL  HOSPITAL REGIONAL DE SOGAMOSO.</t>
  </si>
  <si>
    <t>dos (02) días del mes de Marzo</t>
  </si>
  <si>
    <t xml:space="preserve">Calle 18A N° 2A – 24 de Duitama, Teléfono 3204468049, correo electrónico civcesar@gmailcom   </t>
  </si>
  <si>
    <t xml:space="preserve">Apoyar la gestión de la ESE HRS en el monitoreo, control y asistencia técnica en las diferentes obras de la infraestructura hospitalaria necesarias para el adecuado funcionamiento del Hospital Regional de Sogamoso E.S.E. </t>
  </si>
  <si>
    <t>79.792.658-0</t>
  </si>
  <si>
    <t>79.792.658 expedida en Bogotá</t>
  </si>
  <si>
    <t xml:space="preserve">DEL 02 DE MARZO AL 30 DE SEPTIEMBRE DE 2020, Y/O HASTA AGOTAR EL PRESUPUESTO DEL CONTRATO, LO QUE OCURRA PRIMERO.    </t>
  </si>
  <si>
    <t>APOYAR LA GESTIÓN DE LA E.S.E. HRS EN EL MONITOREO, CONTROL Y ASISTENCIA TÉCNICA EN LAS DIFERENTES OBRAS DE LA INFRAESTRUCTURA HOSPITALARIA NECESARIAS PARA EL ADECUADO FUNCIONAMIENTO DEL HOSPITAL REGIONAL DE SOGAMOSO E.S.E.</t>
  </si>
  <si>
    <t xml:space="preserve">Dos (02) dias del mes de marzo </t>
  </si>
  <si>
    <t>Arrendamiento</t>
  </si>
  <si>
    <t>Calle 27 BIS SUR No. 13A - 13 Urbanización Cortejo, Teléfono 7729025 de Sogamoso</t>
  </si>
  <si>
    <t xml:space="preserve">21020221 ARRENDAMIENTO </t>
  </si>
  <si>
    <t>Arrendamiento Equipo de electro diagnostico con sus aditamentos, para garantizar la prestación del servicio en la realización de Electromiografías y demás exámenes de Neuroconducción  a los usuarios del Hospital Regional de Sogamoso con calidad, eficiencia y eficacia</t>
  </si>
  <si>
    <t>24.047.768-8</t>
  </si>
  <si>
    <t>CLARA ALIX AMAYA LEON</t>
  </si>
  <si>
    <t>24.047.768 expedida en Santa Rosa de Viterbo</t>
  </si>
  <si>
    <t>DEL 02 DE MARZO AL 30 DE SEPTIEMBRE DE 2020, Y/O HASTA AGOTAR EL PRESUPUESTO DEL CONTRATO, LO QUE OCURRA PRIMERO</t>
  </si>
  <si>
    <t>ARRENDAMIENTO DE UN EQUIPO DE ELECTRODIAGNOSTICO CON SUS ADITAMENTOS DE ACUERDO CON LAS ESPECIFICACIONES TÉCNICAS DE LA ENTIDAD, PARA GARANTIZAR LA PRESTACIÓN DEL SERVICIO EN LA REALIZACIÓN DE ELECTROMIOGRAFÍAS Y DEMÁS EXÁMENES DE NEUROCONDUCCIÓN  A LOS USUARIOS DEL HOSPITAL REGIONAL DE SOGAMOSO CON CALIDAD, EFICIENCIA Y EFICACIA</t>
  </si>
  <si>
    <t xml:space="preserve">Apoyar el proceso de Citohistecnología del Hospital Regional de Sogamoso E.S.E., mediante la prestación de los servicios que le son inherentes con personal en misión idóneo, capacitado y con experiencia en el procesamiento de citologías, biopsias, especímenes quirúrgicos y trámites administrativos para cumplir con el objeto social del Hospital Regional de Sogamoso E.S.E., como entidad hospitalaria de II nivel de atención de acuerdo a los objetivos, requerimientos, condiciones y necesidades descritas, con oportunidad, eficiencia y eficacia. </t>
  </si>
  <si>
    <t>APOYAR EL PROCESO DE CITOHISTECNOLOGIA DE LA HOSPITAL REGIONAL DE SOGAMOSO E.S.E., MEDIANTE LA PRESTACIÓN DE LOS SERVICIOS QUE LE SON INHERENTES CON PERSONAL EN MISIÓN IDÓNEO, CAPACITADO Y CON EXPERIENCIA EN EL PROCESAMIENTO DE CITOLOGÍAS, BIOPSIAS, ESPECÍMENES QUIRÚRGICOS, Y TRÁMITES ADMINISTRATIVOS PARA CUMPLIR CON EL OBJETO SOCIAL DEL HOSPITAL REGIONAL DE SOGAMOSO E.S.E. COMO ENTIDAD HOSPITALARIA DE II NIVEL DE ATENCIÓN DE ACUERDO A LOS OBJETIVOS, REQUERIMIENTOS, CONDICIONES Y NECESIDADES DESCRITAS, CON OPORTUNIDAD, EFICIENCIA Y EFICACIA.</t>
  </si>
  <si>
    <t>CL 30ª No. 34 – 11 de Santander, Teléfono 6398288, correo electrónico temporalactivasas@gmail.com</t>
  </si>
  <si>
    <t>Prestación de servicios profesionales para apoyar la gestión del Hospital Regional de Sogamoso E.S.E., mediante la prestación de los servicios que le son inherentes con personal en misión idóneo, capacitado y con experiencia en el proceso de NUTRICIÓN desarrollado en el área de Hospitalización y consulta externa, de acuerdo a los objetivos, requerimientos, condiciones  y necesidades establecidas por la E.S.E, con oportunidad, eficiencia y eficacia</t>
  </si>
  <si>
    <t>TEMPORAL ACTIVA S.A.S</t>
  </si>
  <si>
    <t>49.734.134 expedida en Sogamoso</t>
  </si>
  <si>
    <t>DEL 01 DE MARZO AL 30 DE SEPTIEMBRE DE 2020, Y/O HASTA AGOTAR EL PRESUPUESTO DEL CONTRATO, LO QUE OCURRA PRIMERO</t>
  </si>
  <si>
    <t>PRESTACIÓN DE SERVICIOS PROFESIONALES PARA APOYAR LA GESTIÓN DEL HOSPITAL REGIONAL DE SOGAMOSO E.S.E., MEDIANTE LA PRESTACIÓN DE LOS SERVICIOS QUE LE SON INHERENTES CON PERSONAL EN MISIÓN IDÓNEO, CAPACITADO Y CON EXPERIENCIA EN EL PROCESO DE NUTRICIÓN DESARROLLADO EN EL ÁREA DE HOSPITALIZACIÓN Y CONSULTA EXTERNA, DE ACUERDO A LOS OBJETIVOS, REQUERIMIENTOS, CONDICIONES  Y NECESIDADES ESTABLECIDAS POR LA E.S.E, CON OPORTUNIDAD, EFICIENCIA Y EFICACIA</t>
  </si>
  <si>
    <t>Primer (01) dia del mes de Marzo</t>
  </si>
  <si>
    <t>Apoyar la Gestión del Hospital Regional de Sogamoso mediante la prestación de servicios profesionales en la especialidad de UROLOGIA,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</si>
  <si>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 UROLOGIA,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</si>
  <si>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veintiocho (28) días del mes de Febrero</t>
  </si>
  <si>
    <t xml:space="preserve">Calle 75A N° 1A  – 25 de Tunja, Teléfono 3202859097, correo electrónico mariale_fu@hotmail.com  </t>
  </si>
  <si>
    <t>Apoyar la Gestión del Hospital Regional de Sogamoso mediante la prestación de servicios profesionales especializados en URGENCIOLOGIA, para la realización de consulta especializada, atención de urgencias y realización de procedimientos de dicha especialidad, a los pacientes que acuden al Hospital Regional de Sogamoso, prestando el servicio con oportunidad, eficiencia y eficacia.</t>
  </si>
  <si>
    <t>1.049.612.490-1</t>
  </si>
  <si>
    <t>MARIA ALEJANDRA FUENTES ROJAS</t>
  </si>
  <si>
    <t>1.049.612.490 expedida en Tunja</t>
  </si>
  <si>
    <t>APOYAR LA GESTIÓN DEL HOSPITAL REGIONAL DE SOGAMOSO MEDIANTE LA PRESTACIÓN DE   SERVICIOS PROFESIONALES EN URGENCIOLOGÍA, PARA LA REALIZACIÓN DE CONSULTA ESPECIALIZADA, ATENCIÓN DE URGENCIAS Y REALIZACIÓN DE PROCEDIMIENTOS DE DICHA ESPECIALIDAD, A LOS PACIENTES QUE ACUDEN AL HOSPITAL REGIONAL DE SOGAMOSO, PRESTANDO EL SERVICIO CON OPORTUNIDAD, EFICIENCIA Y EFICACIA.</t>
  </si>
  <si>
    <t xml:space="preserve">Carrera 11 N° 24 – 10 de Sogamoso, Teléfono 3223097795, correo electrónico adrianitarr2010@hotmail.com  </t>
  </si>
  <si>
    <t xml:space="preserve">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 </t>
  </si>
  <si>
    <t>46.681.857-3</t>
  </si>
  <si>
    <t>ADRIANA MARIA RIAÑO RAMIREZ</t>
  </si>
  <si>
    <t>46.681.857 expedida en Paipa</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</si>
  <si>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</si>
  <si>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 xml:space="preserve">Calle 13 N° 11 – 31 Of. 314 de Sogamoso, Teléfono 3106662919, correo electrónico luisafer2704@yahoo.es  </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</si>
  <si>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</si>
  <si>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35.455.350-3</t>
  </si>
  <si>
    <t>LUISA FERNANDA DIAZ SARMIENTO</t>
  </si>
  <si>
    <t>35.455.350 expedida en Usaquen</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</si>
  <si>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</si>
  <si>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Subgerente Cientifico</t>
  </si>
  <si>
    <t xml:space="preserve">OSCAR MAURICIO CUEVAS VALDELEON </t>
  </si>
  <si>
    <t xml:space="preserve">CL 29 Sur 11- 174 Vda de Sogamoso, Teléfono 3138939256, Correo electrónico: jabo325@hotmail.com  </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</si>
  <si>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</si>
  <si>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79.687.119 -3</t>
  </si>
  <si>
    <t>79.687.119 expedida en Bogotá</t>
  </si>
  <si>
    <t>JORGE ANDRES BARRERA ORTIZ</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</si>
  <si>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</si>
  <si>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Veintiocho (28) dias del mes de Febrero</t>
  </si>
  <si>
    <t>CL 163 54C 85 CA de Bogota, Teléfono 3212054739, Correo electrónico: paolacastelblanco@gmail.com</t>
  </si>
  <si>
    <t>46.375.628 -1</t>
  </si>
  <si>
    <t>46.375.628 en Sogamoso</t>
  </si>
  <si>
    <t>PAOLA IBETH CASTEBLANCO CORREDOR</t>
  </si>
  <si>
    <t>CR 10 – 21 – 15 TO 2 AP 603 de Sogamoso, Teléfono 3107915021, Correo electrónico: carolinavarg@hotmail.com</t>
  </si>
  <si>
    <t>37.120.999-1</t>
  </si>
  <si>
    <t xml:space="preserve">CAROLINA VARGAS JAIMES </t>
  </si>
  <si>
    <t>37.120.999 expedida en Ipiales</t>
  </si>
  <si>
    <t>Veintiocho (28) dia del mes de Marzo</t>
  </si>
  <si>
    <t>Calle 143 N° 58C - 41, Teléfono 3125824128, Correo electrónico: rikardokarvajalf@gmail.com</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</si>
  <si>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</si>
  <si>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1.052.387.061-0</t>
  </si>
  <si>
    <t>RICARDO ANDRES CARVAJAL FLECHAS</t>
  </si>
  <si>
    <t>1.052.387.061 expedida en Bogotá</t>
  </si>
  <si>
    <t>APOYAR LA GESTIÓN DEL HOSPITAL REGIONAL DE SOGAMOSO MEDIANTE LA PRESTACIÓN DE   SERVICIOS PROFESIONALES EN LA ESPECIALIDAD DEGASTROENTEROLOGÍA, EN LA MODALIDAD DE PAGO POR EVENTO, PARA LA REALIZACIÓN DE CONSULTA MÉDICA ESPECIALIZADA Y REALIZACIÓN DE PROCEDIMIENTOS PROPIOS DE LA ESPECIALIDAD, CON OPORTUNIDAD, EFICIENCIA Y EFICACIA</t>
  </si>
  <si>
    <t>Calle 10 N° 11 - 58 Of. 206 de Sogamoso, Teléfono 3016104091. Correo electrónico: jvmarinoh@gmail.com</t>
  </si>
  <si>
    <t>Apoyar la Gestión del Hospital Regional de Sogamoso mediante la prestación de servicios profesionales en la especialidad de GINECO-OBSTETRICIA, para la realización de consulta especializada, atención de urgencias, hospitalización, atención de partos, realización de procedimientos de ecografías y cirugía de dicha especialidad, a las pacientes que acuden al Hospital Regional de Sogamoso, prestando el servicio con oportunidad, eficiencia y eficacia</t>
  </si>
  <si>
    <t>79.626.142-2</t>
  </si>
  <si>
    <t>JUAN VICENTE MARIÑO HERNANDEZ</t>
  </si>
  <si>
    <t>79.626.142 expedida en Bogotá</t>
  </si>
  <si>
    <t>APOYAR LA GESTIÓN DEL HOSPITAL REGIONAL DE SOGAMOSO MEDIANTE LA PRESTACIÓN DE   SERVICIOS PROFESIONALES EN LA ESPECIALIDAD DE GINECOOBSTETRICIA, PARA LA REALIZACIÓN DE CONSULTA ESPECIALIZADA, ATENCIÓN DE URGENCIAS, HOSPITALIZACIÓN, ATENCIÓN DE PARTOS, REALIZACIÓN DE PROCEDIMIENTOS DE ECOGRAFÍAS Y CIRUGÍA DE DICHA ESPECIALIDAD, A LAS PACIENTES QUE ACUDEN AL HOSPITAL REGIONAL DE SOGAMOSO, PRESTANDO EL SERVICIO CON OPORTUNIDAD, EFICIENCIA Y EFICACIA.</t>
  </si>
  <si>
    <t>Calle 25 N° 6 – 17 Apto 505 Paipa Boyaca, Teléfono 3124317583, Correo electrónico: piadriana78@hotmail.com</t>
  </si>
  <si>
    <t xml:space="preserve">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 </t>
  </si>
  <si>
    <t>52.384.223-2</t>
  </si>
  <si>
    <t>PILAR ADRIANA TORRES MESA</t>
  </si>
  <si>
    <t>52.384.223 expedida en Bogotá</t>
  </si>
  <si>
    <t xml:space="preserve">DEL 01 DE MARZO AL 30 DE SEPTIEMBRE DE 2020, Y/O HASTA AGOTAR EL PRESUPUESTO DEL CONTRATO, LO QUE OCURRA PRIMERO.    </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</si>
  <si>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</si>
  <si>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Calle 16 N° 15 – 21 OF. 301 de Sogamoso, Teléfono 3132097922, correo electrónico stellanegro001@yahoo.es</t>
  </si>
  <si>
    <t>Apoyar la Gestión del Hospital Regional de Sogamoso mediante la prestación de servicios profesionales en la especialidad de PATOLOGIA, para la realización de estudio de citologías, biopsias y especímenes quirúrgicos y realización de autopsias clínicas y demás procedimientos de dicha especialidad, para los pacientes que acuden al Hospital Regional de Sogamoso, prestando el servicio con oportunidad, eficiencia y eficacia.</t>
  </si>
  <si>
    <t>23.551.845-4</t>
  </si>
  <si>
    <t>CARMEN STELLA NEGRO CORTES</t>
  </si>
  <si>
    <t>23.551.845 expedida en Duitama</t>
  </si>
  <si>
    <t>APOYAR LA GESTIÓN DEL HOSPITAL REGIONAL DE SOGAMOSO MEDIANTE LA PRESTACIÓN DE   SERVICIOS PROFESIONALES EN LA ESPECIALIDAD DE PATOLOGIA, PARA LA REALIZACIÓN DE ESTUDIO DE CITOLOGÍAS, BIOPSIAS Y ESPECÍMENES QUIRÚRGICOS Y REALIZACIÓN DE AUTOPSIAS CLÍNICAS Y DEMÁS PROCEDIMIENTOS DE DICHA ESPECIALIDAD, PARA LOS PACIENTES QUE ACUDEN AL HOSPITAL REGIONAL DE SOGAMOSO, PRESTANDO EL SERVICIO CON OPORTUNIDAD, EFICIENCIA Y EFICACIA.</t>
  </si>
  <si>
    <t>Calle 29 N° 9 – 45 Ap. 302 de Sogamoso, Teléfono 3102876311, correo electrónico desavi28@hotmail.com</t>
  </si>
  <si>
    <t xml:space="preserve">Apoyar la gestión del Hospital Regional de Sogamoso E.S.E. mediante la prestación de servicios profesionales en la especialidad de PSIQUIATRIA, para la realización de consulta especializada, atención de urgencias, a los pacientes que acuden al Hospital Regional de Sogamoso, prestando el servicio con oportunidad, eficiencia y eficacia. </t>
  </si>
  <si>
    <t>46.375.585-3</t>
  </si>
  <si>
    <t>DERLY JEANINNE SANCHEZ AVILA</t>
  </si>
  <si>
    <t>46.375.585 expedida en Sogamoso</t>
  </si>
  <si>
    <t>APOYAR LA GESTIÓN DEL HOSPITAL REGIONAL DE SOGAMOSO MEDIANTE LA PRESTACIÓN DE   SERVICIOS PROFESIONALES EN LA ESPECIALIDAD DE PSIQUIATRIA, PARA LA REALIZACIÓN DE CONSULTA ESPECIALIZADA, ATENCIÓN DE URGENCIAS, A LOS PACIENTES QUE ACUDEN AL HOSPITAL REGIONAL DE SOGAMOSO, PRESTANDO EL SERVICIO CON OPORTUNIDAD, EFICIENCIA Y EFICACIA.</t>
  </si>
  <si>
    <t xml:space="preserve">Carrera 15 N° 12B – 26 de Sogamoso, Teléfono 3112226290, Correo electrónico: arodriguezc05@hotmail.com  </t>
  </si>
  <si>
    <t xml:space="preserve">Apoyar la Gestión del Hospital Regional de Sogamoso mediante la prestación de servicios profesionales en la especialidad de MEDICINA INTERNA, para la realización de consulta especializada, atención de urgencias, hospitalización, lectura de EKG y realización de procedimientos de dicha especialidad, a los pacientes que acuden al Hospital Regional De Sogamoso, prestando el servicio con oportunidad, eficiencia y eficacia. </t>
  </si>
  <si>
    <t>19.349.555-4</t>
  </si>
  <si>
    <t>ALFONSO RODRIGUEZ CUCUNUBA</t>
  </si>
  <si>
    <t>19.349.555 expedida en Bogotá</t>
  </si>
  <si>
    <t>APOYAR LA GESTIÓN DEL HOSPITAL REGIONAL DE SOGAMOSO MEDIANTE LA  PRESTACIÓN DE   SERVICIOS PROFESIONALES EN LA ESPECIALIDAD DE MEDICINA INTERNA, PARA LA REALIZACIÓN DE CONSULTA ESPECIALIZADA, ATENCIÓN DE URGENCIAS, HOSPITALIZACIÓN, LECTURA DE EKG Y REALIZACIÓN DE PROCEDIMIENTOS DE DICHA ESPECIALIDAD, A LOS PACIENTES QUE ACUDEN AL HOSPITAL REGIONAL DE SOGAMOSO, PRESTANDO EL SERVICIO CON OPORTUNIDAD, EFICIENCIA Y EFICACIA.</t>
  </si>
  <si>
    <t xml:space="preserve">Calle 49 N° 28 – 06 CS 206 de Bucaramanga, Teléfono 3123514213, Correo electrónico: diegohmesa@hotmail.com, diego¬_mesa@telmex.net.co </t>
  </si>
  <si>
    <t xml:space="preserve">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</si>
  <si>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7.219.716-2</t>
  </si>
  <si>
    <t>DIEGO HUMBERTO MESA AVELLA</t>
  </si>
  <si>
    <t>7.219.716 expedida en Duitama</t>
  </si>
  <si>
    <t xml:space="preserve">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</si>
  <si>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 xml:space="preserve">Carrera 34F N° 36 – 48 Sur CA 18 de Bogotá, Teléfono 3213823988, Correo electrónico: juanchoalvarez77@hotmail.com  </t>
  </si>
  <si>
    <t xml:space="preserve">Apoyar la Gestión del Hospital Regional de Sogamoso E.S.E.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</si>
  <si>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88.227.948-2</t>
  </si>
  <si>
    <t>JUAN MANUEL ALVAREZ CARRASCAL</t>
  </si>
  <si>
    <t>88.227.948 expedida en Cucutá</t>
  </si>
  <si>
    <t>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</si>
  <si>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 xml:space="preserve">Carrera 13A N° 109 – 45 Ap. 403  de Bogotá, Teléfono 3153718890, Correo electrónico: mariaimp@gmail.com    </t>
  </si>
  <si>
    <t xml:space="preserve">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</si>
  <si>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52.999.837-4</t>
  </si>
  <si>
    <t>MARIA ISABEL MORENO PEDRAZA</t>
  </si>
  <si>
    <t>52.999.837 expedida en Bogotá</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</si>
  <si>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</si>
  <si>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Calle 2 Sur N° 4A – 57 de Sogamoso, Teléfono 3103090376, correo electrónico rossana.c.p@hotmail.com</t>
  </si>
  <si>
    <t>51.831.697-4</t>
  </si>
  <si>
    <t>ROSSANA CRISTANCHO PINTO</t>
  </si>
  <si>
    <t>51.831.697 expedida en Bogotá</t>
  </si>
  <si>
    <t xml:space="preserve">Avenida 1 N° 33 - 40 Ap. 301D de Tunja, Teléfono 3153178110, Correo electrónico: osvalsanchez@hotmail.com  </t>
  </si>
  <si>
    <t>8.670.964-8</t>
  </si>
  <si>
    <t>OSVALDO ENRIQUE SANCHEZ CUESTAS</t>
  </si>
  <si>
    <t>8.670.964 expedida en Barranquilla</t>
  </si>
  <si>
    <t>APOYAR LA GESTIÓN DEL HOSPITAL REGIONAL DE SOGAMOSO MEDIANTE LA PRESTACIÓN DE   SERVICIOS PROFESIONALES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</si>
  <si>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 xml:space="preserve">Calle 13 Sur N° 11 – 137 CA 21 de Sogamoso, Teléfono 3153177305, Correo electrónico: dansavi@hotmail.com  </t>
  </si>
  <si>
    <t>19.494.158-3</t>
  </si>
  <si>
    <t>RICARDO ALBERTO VIVAS BECERRA</t>
  </si>
  <si>
    <t>19.494.158 expedida en Bogotá</t>
  </si>
  <si>
    <t>Calle 23A N° 11 – 43 de Sogamoso, Teléfono 7718236, 3138857019 email carocristancho@gmail.com</t>
  </si>
  <si>
    <t>22010398 OTRAS   COMPRAS   DE SERVICIOS   PARA   LA   VENTA</t>
  </si>
  <si>
    <t>Apoyar la Gestión del Hospital Regional de Sogamoso mediante la prestación de   servicios profesionales en la especialidad de PSIQUIATRIA, para la realización de consulta especializada, a los pacientes que acuden al Hospital Regional De Sogamoso, prestando el servicio con oportunidad, eficiencia y eficacia.</t>
  </si>
  <si>
    <t>46.382.999-8</t>
  </si>
  <si>
    <t>CAROLINA MARIA CRISTANCHO CORREDOR</t>
  </si>
  <si>
    <t>46.382.999 expedida en Sogamoso</t>
  </si>
  <si>
    <t>APOYAR LA GESTIÓN DEL HOSPITAL REGIONAL DE SOGAMOSO MEDIANTE LA PRESTACIÓN DE   SERVICIOS PROFESIONALES EN LA ESPECIALIDAD DE PSIQUIATRIA, PARA LA REALIZACIÓN DE CONSULTA ESPECIALIZADA, A LOS PACIENTES QUE ACUDEN AL HOSPITAL REGIONAL DE SOGAMOSO, PRESTANDO EL SERVICIO CON OPORTUNIDAD, EFICIENCIA Y EFICACIA.</t>
  </si>
  <si>
    <t>Carrera 2A N° 35A - 35 de Tunja, Teléfono 3106791671. Correo electrónico: santisteban.fredy@yahoo.com</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</si>
  <si>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</si>
  <si>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7.168.027-6</t>
  </si>
  <si>
    <t>FREDY YESID SANTISTEBAN AVELLA</t>
  </si>
  <si>
    <t>7.168.027 expedida en Tunja</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</si>
  <si>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</si>
  <si>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Carrera 37 N° 7 - 77 de  Duitama, Teléfono 7614564, 3167425624, email linajco@yahoo.com</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</si>
  <si>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</si>
  <si>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52.147.154-7</t>
  </si>
  <si>
    <t>LINA JUDITH PINZON MARIÑO</t>
  </si>
  <si>
    <t>52.147.154 expedida en Bogotá</t>
  </si>
  <si>
    <t>Calle 13 Sur N° 11 – 123 CA 18 de Sogamoso, Teléfono 3107915021, Correo electrónico: alekandro64@hotmail.com</t>
  </si>
  <si>
    <t>79.304.363-1</t>
  </si>
  <si>
    <t>JOSE ALEJANDRO RODRIGUEZ DIAZ</t>
  </si>
  <si>
    <t>79.304.363 expedida en Bogotá</t>
  </si>
  <si>
    <t xml:space="preserve">Carrera 15 N° 14 – 58 Tibasosa, Teléfono 3124826842. Correo electrónico: htautivaor@hotmail.com  </t>
  </si>
  <si>
    <t>Apoyar la Gestión del Hospital Regional de Sogamoso mediante la prestación de servicios profesionales en la especialidad de UROLOGIA,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</si>
  <si>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79.345.196-3</t>
  </si>
  <si>
    <t>HUGO TAUTIVA ORTIZ</t>
  </si>
  <si>
    <t>79.345.196 expedida en Bogotá</t>
  </si>
  <si>
    <t>APOYAR LA GESTIÓN DEL HOSPITAL REGIONAL DE SOGAMOSO MEDIANTE LA PRESTACIÓN DE   SERVICIOS PROFESIONALES EN LA ESPECIALIDAD DE UROLOGIA,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</si>
  <si>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Carrera 9A N° 14 – 17 de Sogamoso, Correo electrónico: liliblahe@hotmail.com</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</si>
  <si>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</si>
  <si>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35.468.343-8</t>
  </si>
  <si>
    <t>MARIA LILIANA BLANCO HERRAN</t>
  </si>
  <si>
    <t>35.468.343 expedida en Bogotá</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</si>
  <si>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</si>
  <si>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Carrera 4  N° 37 – 66 Ap. 301 de Tunja, Teléfono 3106963145, Correo electrónico: engelsgarciareyes@gmail.com</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</si>
  <si>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</si>
  <si>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700.166.357-6</t>
  </si>
  <si>
    <t>ENGELS CASIMIRO GARCIA REYES</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</si>
  <si>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</si>
  <si>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Carrera 11 N° 21 - 90 C.C. IWOKA Cons. 306 de Sogamoso, Teléfono 3112364831. Correo electrónico: manuelalejotorres@hotmail.com, healthandbones@hotmail.com</t>
  </si>
  <si>
    <t>9.395.888-0</t>
  </si>
  <si>
    <t>MANUEL ALEJANDRO TORRES AGUIRRE</t>
  </si>
  <si>
    <t>9.395.888 expedida en Sogamoso</t>
  </si>
  <si>
    <t>Calle  137D N° 76A – 60 Interior 17 de Bogotá, Teléfono 7513085, correo electrónico osorgo2@hotmail.com</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</si>
  <si>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</si>
  <si>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19.348.847-5</t>
  </si>
  <si>
    <t>OSCAR ORLANDO GONZALEZ VEGA</t>
  </si>
  <si>
    <t>19.348.847 expedida en Bogotá</t>
  </si>
  <si>
    <t>DEL 01 DE MARZO AL 30 DE SEPTIEMBRE DE 2020, Y/O     HASTAAGOTAR EL PRESUPUESTO DEL CONTRATO, LO QUE OCURRA PRIMERO</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</si>
  <si>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</si>
  <si>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Calle 8 No. 11A – 43 de Sogamoso, Teléfono 7726048. b.)  El CONTRATISTA, Transversal 29 N° 9C – 41 de Duitama, Teléfono 3158620551, Correo electrónico: lap.erubio@gmail.com</t>
  </si>
  <si>
    <t>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</si>
  <si>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79.390.887-5</t>
  </si>
  <si>
    <t>EDGAR RUBIO TALERO</t>
  </si>
  <si>
    <t>79.390.887 expedida en Bogotá</t>
  </si>
  <si>
    <t xml:space="preserve">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</si>
  <si>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 xml:space="preserve">Carrera 13 N° 21 - 10 de Duitama, Teléfono 7618902 - 3107874700, correo electrónico cnmdistribuciones@hotmail.com. </t>
  </si>
  <si>
    <t>Prestación del servicio de impresiones y reproduccion documental interno al HRS, con oportunidad, eficiencia y calidad</t>
  </si>
  <si>
    <t>7.165.442-6</t>
  </si>
  <si>
    <t>MAURICIO EDGAR CELIS NIÑO – DISTRIBUCIONES CNM</t>
  </si>
  <si>
    <t>7.165.442 expedida en Tunja</t>
  </si>
  <si>
    <t>MAURICIO EDGAR CELIS NIÑO</t>
  </si>
  <si>
    <t>PRESTACIÓN DEL SERVICIO DE IMPRESIONES Y REPRODUCCION DOCUMENTAL INTERNO AL HRS, CON OPORTUNIDAD, EFICIENCIA Y CALIDAD</t>
  </si>
  <si>
    <t>ADICIÓN PRESUPUESTAL</t>
  </si>
  <si>
    <t>Tres (03) días del mes de Marzo</t>
  </si>
  <si>
    <t>Suministro de  dispositivos medico quirúrgicos requeridos por los diferentes servicios medico asistenciales de la institución para brindar atención a los pacientes del Hospital Regional de Sogamoso E.S.E</t>
  </si>
  <si>
    <t xml:space="preserve">A PARTIR DE LA LEGALIZACIÓN DEL CONTRATO Y SUSCRIPCIÓN DEL ACTA DE INICIO, HASTA EL 31 DE MARZO DE 2020, Y/O HASTA AGOTAR EL PRESUPUESTO DEL CONTRATO, LO QUE OCURRA PRIMERO. </t>
  </si>
  <si>
    <t xml:space="preserve">SUMINISTRO DE  DISPOSITIVOS MEDICO QUIRÚRGICOS REQUERIDOS POR LOS DIFERENTES SERVICIOS MEDICO ASISTENCIALES DE LA INSTITUCIÓN PARA BRINDAR ATENCIÓN A LOS PACIENTES DEL HOSPITAL REGIONAL DE SOGAMOSO E.S.E.  </t>
  </si>
  <si>
    <t>veintiocho (28) día del mes de Febrero</t>
  </si>
  <si>
    <t>Calle 7 N° 24 – 27 BRR  Ricaurte Bogotá, Telefono 2772531. Correo electrónico: monguiautossogamoso@gmail.com</t>
  </si>
  <si>
    <t xml:space="preserve">Prestar el servicio de mantenimiento preventivo y/o correctivo a los vehículos de propiedad del Hospital y los vehículos de las Unidades Básicas de Atención de Busbanza y Pajarito, incluyendo repuestos y accesorios previa autorización del gerente y/o interventor del contrato. </t>
  </si>
  <si>
    <t>900.433.444-1</t>
  </si>
  <si>
    <t>MONGUI AUTOS SOGAMOSO S.A.S.</t>
  </si>
  <si>
    <t>9.519.007 expedida en Sogamoso</t>
  </si>
  <si>
    <t>MARCO AURELIO MONGUI ACOSTA</t>
  </si>
  <si>
    <t>A PARTIR DE LA LEGALIZACIÓN Y SUSCRIPCIÓN DEL ACTA DE INICIO, HASTA EL 31 DE DICIEMBRE DE 2020, Y/O HASTA AGOTAR EL PRESUPUESTO DEL CONTRATO, LO QUE OCURRA PRIMERO.</t>
  </si>
  <si>
    <t>PRESTAR EL SERVICIO DE MANTENIMIENTO PREVENTIVO Y/O CORRECTIVO A LOS VEHÍCULOS DE PROPIEDAD DEL HOSPITAL Y LOS VEHICULOS DE LAS UNIDADES BASICAS DE ATENCIÓN DE BUSBANZA Y PAJARITO, INCLUYENDO REPUESTOS Y ACCESORIOS PREVIA AUTORIZACIÓN DEL GERENTE Y/O INTERVENTOR DEL CONTRATO.</t>
  </si>
  <si>
    <t>dieciocho (18) días del mes de Marzo</t>
  </si>
  <si>
    <t>Calle 48 No. 32 – 25 de Bucaramanga Teléfono 6787870, correo electrónico leidy.pacheco@higueraescalante.com y fernando.higuera@higueraescalante.com</t>
  </si>
  <si>
    <t>800.039.986-8</t>
  </si>
  <si>
    <t xml:space="preserve">HIGUERA ESCALANTE &amp; CIA. LIMITADA </t>
  </si>
  <si>
    <t>32.631.293 expedida en Barranquilla</t>
  </si>
  <si>
    <t xml:space="preserve">MIRIAM BOO ARAUJO </t>
  </si>
  <si>
    <t>Calle 14 N° 15 – 18 p4 de Duitama, Teléfono 3204638214, correo electrónico  financieraserlecom@gmail.com. -  gerenciaserlecom@gmail.com</t>
  </si>
  <si>
    <t>Suministrar Artículos de papelería y útiles de oficina para las diferentes áreas administrativas y asistenciales del hospital regional de Sogamoso E.S.E y para las Ubas de Busbanza y pajarito adscritas al Hospita</t>
  </si>
  <si>
    <t>800.089.897-4</t>
  </si>
  <si>
    <t>7.217.866 expedida en Duitama</t>
  </si>
  <si>
    <t>RODOLFO ANTONIO ALBARRACIN MEDINA</t>
  </si>
  <si>
    <t>SUMINISTRAR ARTÍCULOS DE PAPELERIA Y ÚTILES DE OFICINA PARA LAS DIFERENTES ÁREAS ADMINISTRATIVAS Y ASISTENCIALES DEL HOSPITAL REGIONAL DE SOGAMOSO E.S.E. Y LAS U.B.A. DE BUSBANZA Y PAJARITO</t>
  </si>
  <si>
    <t>doce (12) dias del mes de Marzo</t>
  </si>
  <si>
    <t>Calle 103 N° 69 – 53 de Bogotá, Teléfono 6439000, correo electrónico ventas.tunja@dispapeles.com – impuestos@dispapeles.com</t>
  </si>
  <si>
    <t>suministro de artículos de aseo que apoyan el lavado de manos e higiene personal de usuarios, visitantes y trabajadores, así como la desinfección de camas, camillas hospitalarias y áreas de trabajo asistencial y administrativo, del hospital regional de Sogamoso E.S.E y de las unidades básicas de atención adscritas al hospital ubicadas en los municipios de pajarito y Busbanza</t>
  </si>
  <si>
    <t>860.028.580-2</t>
  </si>
  <si>
    <t>DISPAPELES S.A.S.</t>
  </si>
  <si>
    <t>19.108.954 expedida en Bogota D.C</t>
  </si>
  <si>
    <t>LUIS GUILLERMO ARCINIEGAS MILLAN</t>
  </si>
  <si>
    <t>SUMINISTRO DE ARTÍCULOS DE ASEO QUE APOYAN EL LAVADO DE MANOS E HIGIENE PERSONAL DE USUARIOS, VISITANTES Y TRABAJADORES, ASÍ COMO LA DESINFECCIÓN DE CAMAS, CAMILLAS HOSPITALARIAS Y ÁREAS DE TRABAJO ASISTENCIAL Y ADMINISTRATIVO, DEL HOSPITAL REGIONAL DE SOGAMOSO E.S.E. Y DE LAS UNIDADES BÁSICAS DE ATENCIÓN ADSCRITAS AL HOSPITAL UBICADAS EN LOS MUNICIPIOS DE PAJARITO Y BUSBANZA</t>
  </si>
  <si>
    <t xml:space="preserve">Calle 11 N° 20 – 46 de Sogamoso, Teléfono 7718164, correo electrónico ferretecnica@hotmail.com </t>
  </si>
  <si>
    <t xml:space="preserve">Suministrar materiales de ferretería y construcción para realizar el adecuado mantenimiento preventivo y correctivo de la infraestructura física, áreas adyacentes y bienes muebles del Hospital Regional de Sogamoso E.S.E. y las UBAS de los municipios de  Busbanza y Pajarito. </t>
  </si>
  <si>
    <t>74.186.888-0</t>
  </si>
  <si>
    <t>FERRETEC COMERCIAL</t>
  </si>
  <si>
    <t>74.186.888 expedida en Sogamoso</t>
  </si>
  <si>
    <t>PEDRO LEONARDO PEREZ RUIZ</t>
  </si>
  <si>
    <t>SUMINISTRAR MATERIALES DE FERRETERÍA Y CONSTRUCCIÓN PARA REALIZAR EL ADECUADO MANTENIMIENTO PREVENTIVO Y CORRECTIVO DE LA INFRAESTRUCTURA FÍSICA, ÁREAS ADYACENTES Y BIENES MUEBLES DEL HOSPITAL REGIONAL DE SOGAMOSO E.S.E Y LAS UBAS DE LOS MUNICIPIOS DE  BUSBANZA Y PAJARITO.</t>
  </si>
  <si>
    <t>PEDRO LEONARDO PEREZ RUIZ – FERRETEC COMERCIAL</t>
  </si>
  <si>
    <t>ADICIÓN PRESUPUESTAL  E INCLUSIÓN DE ITEMS</t>
  </si>
  <si>
    <t>MODIFICACIÓN CLAUSULA SEGUNDA</t>
  </si>
  <si>
    <t xml:space="preserve">Suministro de Bolsas Plásticas y Plástico Tubular según especificaciones técnicas de la entidad con destino al Hospital Regional de Sogamoso E.S.E. y en las UBAS de Busbanza y Pajarito. </t>
  </si>
  <si>
    <t>SUMINISTRO DE BOLSAS PLÁSTICAS Y PLÁSTICO TUBULAR SEGÚN ESPECIFICACIONES TÉCNICAS DE LA ENTIDAD CON DESTINO AL HOSPITAL REGIONAL DE SOGAMOSO E.S.E. Y EN LAS UBAS DE BUSBANZA Y PAJARITO.</t>
  </si>
  <si>
    <t xml:space="preserve">veintisiete (27) días del mes de Febrero </t>
  </si>
  <si>
    <t xml:space="preserve">Calle 129 N° 46A - 10 Piso 2 de Bogotá, Teléfono 6332028, correo electrónico scliente@islasas.com , elsa@islasas.com   </t>
  </si>
  <si>
    <t xml:space="preserve">Suministrar insumos y reactivos para el Laboratorio Clínico en las diferentes áreas para dar continuidad a la prestación del servicio del Laboratorio Clínico a los usuarios del Hospital Regional de Sogamoso con calidad, oportunidad y eficiencia. </t>
  </si>
  <si>
    <t>830.508.200-1</t>
  </si>
  <si>
    <t>SUMINISTROS CLINICOS ISLA S.A.S.</t>
  </si>
  <si>
    <t>74.301.401 expedida en Santa Rosa de Viterbo</t>
  </si>
  <si>
    <t>LEONILDO TORRES MARTINEZ</t>
  </si>
  <si>
    <t xml:space="preserve">SUMINISTRAR INSUMOS Y REACTIVOS PARA EL LABORATORIO CLÍNICO EN LAS DIFERENTES ÁREAS PARA DAR CONTINUIDAD A LA PRESTACIÓN DEL SERVICIO DEL LABORATORIO CLÍNICO A LOS USUARIOS DEL HOSPITAL REGIONAL DE SOGAMOSO CON CALIDAD, OPORTUNIDAD Y EFICIENCIA. </t>
  </si>
  <si>
    <t>Seis (06) dias del mes de Marzo</t>
  </si>
  <si>
    <t>Avenida Calle 63 N° 74B – 42 Bodega 7, 8 y 9 de Bogotá, Teléfono 4166607, correos electrónicos blinares@proasepsis.com, jlamprea@proasepsis.com</t>
  </si>
  <si>
    <t>Adquirir insumos médico quirúrgicos específicamente jabones desinfectantes a base de clorhexidina para dar continuidad a la guía de manejo de heridas y protocolos de limpieza zona quirúrgica para la atención de pacientes de cirugía programada, hospitalización y urgencias de acuerdo a los requerimientos técnicos del comité de infecciones necesarios para garantizar la prestación de servicios de salud en el Hospital Regional de Sogamoso E.S.E. de manera efectiva, oportuna, mediante órdenes de pedido durante el plazo contractual y/o hasta agotar el presupuesto del contrato</t>
  </si>
  <si>
    <t>860.534.045-3</t>
  </si>
  <si>
    <t>ASEPSIS PRODUCTS DE COLOMBIA S.A.S. – PROASEPSIS S.A.S.</t>
  </si>
  <si>
    <t>19.158.562 expedida en Bogotá</t>
  </si>
  <si>
    <t>MANUEL ALBERTO SANCHEZ CHAVES</t>
  </si>
  <si>
    <t>A PARTIR DE LA LEGALIZACIÓN DEL CONTRATO Y SUSCRIPCIÓN DEL ACTA DE INICIO, HASTA EL 30 DE AGOSTO DE 2020, Y/O HASTA AGOTAR EL PRESUPUESTO DEL CONTRATO, LO QUE OCURRA PRIMERO</t>
  </si>
  <si>
    <t xml:space="preserve">SUMINISTRO DE JABONES DESINFECTANTES A BASE DE CLORHEXIDINA PARA DAR CONTINUIDAD A LA GUÍA DE MANEJO DE HERIDAS Y PROTOCOLOS DE LIMPIEZA EN LA ZONA QUIRÚRGICA PARA LA ATENCIÓN DE PACIENTES DE CIRUGÍA PROGRAMADA, HOSPITALIZACIÓN Y URGENCIAS DE ACUERDOCON LAS ESPECIFCACIONES TÉCNICAS ESTABLECIDAS POR LA E.S.E. </t>
  </si>
  <si>
    <t>Veintisiete (27) dias del mes de Febrero</t>
  </si>
  <si>
    <t>Avenida 6 BIS N° 27 - 51 de Cali, Teléfono  3165097695, correo lumira@lumira.com.co - monica.velandia@lumira.com.co</t>
  </si>
  <si>
    <t>Suministrar paquete de reactivos para los equipos SD Multicare, y Micropoint Mlabs a disposición del Hospital Regional de Sogamoso en calidad de comodato con la empresa Lumira S.A.S en el área de química clínica  para dar continuidad a la prestación del servicio  del laboratorio clínico a los usuarios</t>
  </si>
  <si>
    <t>900.886.644-1</t>
  </si>
  <si>
    <t xml:space="preserve">LUMIRA S.A.S.  </t>
  </si>
  <si>
    <t>7.440.238 expedida en Barranquilla</t>
  </si>
  <si>
    <t>RICARDO ENRIQUE ESCOBAR NOGUERA</t>
  </si>
  <si>
    <t>SUMINISTRAR PAQUETE DE REACTIVOS PARA LOS EQUIPOS SD MULTICARE, Y MICROPOINT MLABS A DISPOSICIÓN DEL HOSPITAL REGIONAL DE SOGAMOSO EN CALIDAD DE COMODATO CON LA EMPRESA LUMIRA S.A.S EN EL ÁREA DE QUÍMICA CLÍNICA  PARA DAR CONTINUIDAD A LA PRESTACIÓN DEL SERVICIO  DEL LABORATORIO CLÍNICO A LOS USUARIOS</t>
  </si>
  <si>
    <t xml:space="preserve">LUMIRA S.A.S.    </t>
  </si>
  <si>
    <t xml:space="preserve">veintiocho (28) días del mes de Febrero </t>
  </si>
  <si>
    <t xml:space="preserve">Calle 116 N° 7 – 15 Of. 1003 de Bogotá, Teléfono 5221052, correo electrónico iroldan@werfen.com    </t>
  </si>
  <si>
    <t xml:space="preserve">Suministro de los paquetes de reactivos requeridos para el correcto funcionamiento del equipo GEM PREMIER 3500 que se encuentra instalado en la institución en calidad de comodato y hace parte del área de química clínica, así como prestar el servicio de mantenimiento preventivo y correctivo de los equipos y brindar soporte técnico. </t>
  </si>
  <si>
    <t>900.633.240-2</t>
  </si>
  <si>
    <t xml:space="preserve">WERFEN COLOMBIA S.A.S. </t>
  </si>
  <si>
    <t>79.612.717 expedida en Bogotá</t>
  </si>
  <si>
    <t>EDGAR LEANDRO MORENO LUENGAS</t>
  </si>
  <si>
    <t xml:space="preserve">A PARTIR DE LA LEGALIZACIÓN DEL CONTRATO Y SUSCRIPCIÓN DEL ACTA DE INICIO, HASTA EL 31 DE JULIO DE 2020, Y/O HASTA AGOTAR EL PRESUPUESTO DEL CONTRATO, LO QUE OCURRA PRIMERO. </t>
  </si>
  <si>
    <t xml:space="preserve">SUMINISTRO DE LOS PAQUETES DE REACTIVOS REQUERIDOS  PARA EL CORRECTO FUNCIONAMIENTO DEL EQUIPO GEM PREMIER 3500 QUE SE ENCUENTRA INSTALADO EN LA INSTITUCION EN CALIDAD DE COMODATO  Y HACE PARTE DEL AREA DE QUÍMICA CLÍNICA, ASÍ COMO PRESTAR EL SERVICIO DE MANTENIMIENTO PREVENTIVO Y CORRECTIVO DE LOS EQUIPOS Y BRINDAR SOPORTE TÉCNICO. </t>
  </si>
  <si>
    <t xml:space="preserve">veintiseis (26) días del mes de Febrero </t>
  </si>
  <si>
    <t>CR 6 N° 71 - 25 de Tunja, Teléfono 3103418750. Email: contabilidad@coosboy.org</t>
  </si>
  <si>
    <t xml:space="preserve">Suministro líquidos de manejo hospitalarios necesarios para garantizar la prestación de servicios de salud a los pacientes que consultan en el Hospital Regional de Sogamoso E.S.E. </t>
  </si>
  <si>
    <t xml:space="preserve">COOPERATIVA DE ORGANISMOS DE SALUD DE BOYACA - COOSBOY </t>
  </si>
  <si>
    <t>7.169582 expedida en Tunja</t>
  </si>
  <si>
    <t>A PARTIR DE LA FIRMA Y LEGALIZACIÓN DEL CONTRATO HASTA EL 31 DE DICIEMBRE DE 2020, Y/O HASTA AGOTAR EL PRESUPUESTO DEL CONTRATO, LO QUE OCURRA PRIMERO</t>
  </si>
  <si>
    <t xml:space="preserve">SUMINISTRO DE LÍQUIDOS DE MANEJO HOSPITALARIOS NECESARIOS PARA GARANTIZAR LA PRESTACIÓN DE SERVICIOS DE SALUD A LOS PACIENTES QUE CONSULTAN EN EL HOSPITAL REGIONAL DE SOGAMOSO E.S.E. </t>
  </si>
  <si>
    <t xml:space="preserve">Calle 102 N° 70B - 21 de Bogotá, Teléfono 6244487, correo electrónico sarcila@numixx.com , mcanon@numixx.com  </t>
  </si>
  <si>
    <t>Suministrar preparaciones magistrales en forma de mezclas de nutriciones parenterales para apoyo nutritivo a pacientes hospitalizados, mediante la modalidad de ordenes de producción, con oportunidad, eficiencia y eficacia, con el fin de garantizar la calidad y seguridad en la atención a pacientes del Hospital Regional de Sogamoso E.S.E.</t>
  </si>
  <si>
    <t>830.109.312-4</t>
  </si>
  <si>
    <t xml:space="preserve">NUMIXX SOCIEDAD POR ACCIONES SIMPLIFICADA S.A.S. </t>
  </si>
  <si>
    <t>80.416.709 expedida en Bogotá</t>
  </si>
  <si>
    <t>JUAN JOSE DE LA ROCHE RAMIREZ</t>
  </si>
  <si>
    <t xml:space="preserve">SUMINISTRO DE PREPARACIONES MAGISTRALES EN FORMA DE MEZCLAS DE NUTRICIONES PARENTERALES PARA APOYO NUTRITIVO A PACIENTES HOSPITALIZADOS. </t>
  </si>
  <si>
    <t xml:space="preserve">veinticinco (25) días del mes de Febrero </t>
  </si>
  <si>
    <t xml:space="preserve">DG 17 B N° 88 - 77 TO 8 AP 803 de Bogotá, Teléfono 3138880682, Correo electrónico: marisolgarciamm@yahoo.com  </t>
  </si>
  <si>
    <t>52.849.885-5</t>
  </si>
  <si>
    <t xml:space="preserve">LUZ MARISOL GARCÍA ARCE </t>
  </si>
  <si>
    <t>52.849.885 expedida en Bogotá</t>
  </si>
  <si>
    <t xml:space="preserve">DEL 25 DE FEBRERO AL 30 DE SEPTIEMBRE DE 2020, Y/O HASTA AGOTAR EL PRESUPUESTO DEL CONTRATO, LO QUE OCURRA PRIMERO. </t>
  </si>
  <si>
    <t xml:space="preserve">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</si>
  <si>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Calle 1A N° 65A – 36 de Medellín. Teléfono 3220803. Correo electrónico  direccionadministrativa@oseomed.co</t>
  </si>
  <si>
    <t xml:space="preserve">Suministrar material e insumos de osteosíntesis para cirugía maxilofacial con destino al funcionamiento de los servicios asistenciales como cirugía programada, hospitalización y urgencias del Hospital Regional de Sogamoso E.S.E. de manera efectiva, oportuna. </t>
  </si>
  <si>
    <t>OSEOMED S.A.S.</t>
  </si>
  <si>
    <t xml:space="preserve">A PARTIR DE LA LEGALIZACIÓN DEL CONTRATO Y SUSCRIPCIÓN DEL ACTA DE INICIO, HASTA EL 30 DE AGOSTO DE 2020, Y/O HASTA AGOTAR EL PRESUPUESTO DEL CONTRATO, LO QUE OCURRA PRIMERO. </t>
  </si>
  <si>
    <t>SUMINISTRAR MATERIAL E INSUMOS DE OSTEOSÍNTESIS PARA CIRUGÍA MAXILOFACIAL CON DESTINO AL FUNCIONAMIENTO DE LOS SERVICIOS ASISTENCIALES COMO CIRUGÍA PROGRAMADA, HOSPITALIZACIÓN Y URGENCIAS DEL HOSPITAL REGIONAL DE SOGAMOSO E.S.E. DE MANERA EFECTIVA, OPORTUNA.</t>
  </si>
  <si>
    <t>Carrera 19 N° 82 - 85 Of. 302 de Bogotá, Teléfono 5082122 - 3118605032, correo electrónico jcruz@tm-colombia.com</t>
  </si>
  <si>
    <t>Suministro de dispositivos médico-quirúrgicos para endoscopia digestiva en desarrollo del servicio de gastroenterología</t>
  </si>
  <si>
    <t>900.448.208-3</t>
  </si>
  <si>
    <t>TECNOLOGIAS MÉDICAS COLOMBIA S.A.S.</t>
  </si>
  <si>
    <t xml:space="preserve">ADRIANA MARIA NUÑEZ CASTRO </t>
  </si>
  <si>
    <t>SUMINISTRO DE DISPOSITIVOS MÉDICO-QUIRÚRGICOS PARA ENDOSCOPIA DIGESTIVA EN DESARROLLO DEL SERVICIO DE GASTROENTEROLOGÍA</t>
  </si>
  <si>
    <t>TECNOLOGIAS MEDICAS COLOMBIA SAS</t>
  </si>
  <si>
    <t>Tres (03) dias del mes de Marzo</t>
  </si>
  <si>
    <t>CR 21 – 98-71 P7 Bogotá, Teléfono 2264757, correo electrónico ventas2@closterpharma.com.</t>
  </si>
  <si>
    <t>Suministro de los insumos necesarios para implementar la tecnología de la terapia VAC o terapia de presión negativa en la Institución y garantizar el mejoramiento continuo elevando los estándares de calidad en la adecuada prestación de servicios de salud</t>
  </si>
  <si>
    <t>830512304-2</t>
  </si>
  <si>
    <t>CLOSTER PHARMA S.A.S EN REORGANIZACION</t>
  </si>
  <si>
    <t>RIHLDO ALFONSO GARCIA</t>
  </si>
  <si>
    <t>A PARTIR DE LA FIRMA Y LEGALIZACIÓN DEL CONTRATO Y SUSCRIPCIÓN DEL ACTA DE INICIO, HASTA EL 31 DE DICIEMBRE DE 2020, Y/O HASTA AGOTAR EL PRESUPUESTO DEL CONTRATO, LO QUE OCURRA PRIMERO.</t>
  </si>
  <si>
    <t>SUMINISTRO DE LOS INSUMOS NECESARIOS PARA IMPLEMENTAR LA TECNOLOGÍA DE LA TERAPIA VAC O TERAPIA DE PRESIÓN NEGATIVA EN LA INSTITUCIÓN Y GARANTIZAR EL MEJORAMIENTO CONTINUO ELEVANDO LOS ESTÁNDARES DE CALIDAD EN LA ADECUADA PRESTACIÓN DE SERVICIOS DE SALUD.</t>
  </si>
  <si>
    <t xml:space="preserve">Suministro de productos farmacéuticos (MEDICAMENTOS) requeridos por los diferentes servicios medico asistenciales en el Hospital Regional De Sogamoso E.S.E. para garantizar la prestación de servicios de salud de manera efectiva, oportuna. </t>
  </si>
  <si>
    <t>SUMINISTRO DE PRODUCTOS FARMACÉUTICOS (MEDICAMENTOS) REQUERIDOS POR LOS DIFERENTES SERVICIOS MEDICO ASISTENCIALES EN EL HOSPITAL REGIONAL DE SOGAMOSO E.S.E. PARA GARANTIZAR LA PRESTACIÓN DE SERVICIOS DE SALUD DE MANERA EFECTIVA, OPORTUNA.</t>
  </si>
  <si>
    <t xml:space="preserve">Calle 45C N° 21A - 19 de Bogotá, Teléfono 2858303,  correo electrónico: proquilabltda@hotmail.com   </t>
  </si>
  <si>
    <t xml:space="preserve">Suministro de insumos para el laboratorio de patología y citología con destino al funcionamiento de los servicios asistenciales del Hospital Regional de Sogamoso E.S.E. </t>
  </si>
  <si>
    <t>800.224.359-2</t>
  </si>
  <si>
    <t>PROQUILAB LTDA.</t>
  </si>
  <si>
    <t>79.416.962 expedida en Bogotá</t>
  </si>
  <si>
    <t>FERNANDO BELLO CARDENAS</t>
  </si>
  <si>
    <t>SUMINISTRO DE INSUMOS PARA EL LABORATORIO DE PATOLOGÍA Y CITOLOGÍA CON DESTINO AL FUNCIONAMIENTO DE LOS SERVICIOS ASISTENCIALES DEL HOSPITAL REGIONAL DE SOGAMOSO E.S.E.</t>
  </si>
  <si>
    <t>Prestación de servicio de re-empaque y/o re-envase y rotulación en UNIDOSIS de medicamentos sólidos no estériles, con oportunidad, eficiencia y eficacia</t>
  </si>
  <si>
    <t>PRESTACIÓN DE SERVICIO DE RE-EMPAQUE Y/O RE-ENVASE Y ROTULACIÓN EN UNIDOSIS DE MEDICAMENTOS SÓLIDOS NO ESTÉRILES, CON OPORTUNIDAD, EFICIENCIA Y EFICACIA</t>
  </si>
  <si>
    <t>NUMIXX SOCIEDAD POR ACCIONES SIMPLIFICADAS S.A.S</t>
  </si>
  <si>
    <t>Calle 92 N° 15 – 48 Of. 502 de Bogotá, Teléfono 6360802, correo electrónico prokontrol@ prokontrol.com.co</t>
  </si>
  <si>
    <t>Suministro de Sabanas desechables, impermeables y absorbentes y tapetes antibacteriales</t>
  </si>
  <si>
    <t>900.339.972-5</t>
  </si>
  <si>
    <t>PROKONTROL S.A.S.</t>
  </si>
  <si>
    <t>63.362.018 expedida en Bucaramanga</t>
  </si>
  <si>
    <t>GLADYS PATRICIA OREJARENA ARIAS</t>
  </si>
  <si>
    <t>SUMINISTRO DE SABANAS DESECHABLES, IMPERMEABLES Y ABSORBENTES Y TAPETES ANTIBACTERIALES</t>
  </si>
  <si>
    <t>Calle 76 No. 13 – 46 de Bogotá, Teléfono 5421110, correo electrónico comercial@idime.com.co , guillermo.bernal@idime.com.co</t>
  </si>
  <si>
    <t>800.065.396-2</t>
  </si>
  <si>
    <t>INSTITUTO DE DIAGNÓSTICO MÉDICO S.A. IDIME S.A.</t>
  </si>
  <si>
    <t>52.173.813 expedida en Bogotá</t>
  </si>
  <si>
    <t>LIDA YAMILE GONZALEZ BOLIVAR</t>
  </si>
  <si>
    <t>PRESTAR EL SERVICIO DE PROCESAMIENTO, ANÁLISIS, LECTURA, REPORTE Y EMISIÓN DE RESULTADOS DE EXÁMENES DE LABORATORIO ESPECIALIZADOS DE TERCER Y CUARTO NIVEL, (RESOLUCIÓN 5261 DE 1994) CON OPORTUNIDAD, EFICIENCIA Y CALIDAD.</t>
  </si>
  <si>
    <t>SOLICITUD A COTIZAR</t>
  </si>
  <si>
    <t>Carrera 11 sur BRR Venecia Sec San Jose de Providecia, Correo: carmenfonsecadesarrollo@gmail.com</t>
  </si>
  <si>
    <t>Prestación de servicios para el mantenimiento a los prados y jardines del Hospital Regional de Sogamoso junto con las UBAS de Busbanza y Pajarito</t>
  </si>
  <si>
    <t>46.356.447</t>
  </si>
  <si>
    <t xml:space="preserve">CARMEN ESPERANZA FONSECA PATIÑO </t>
  </si>
  <si>
    <t>46.356.447 expedida en Sogamoso</t>
  </si>
  <si>
    <t xml:space="preserve">REALIZAR MANTENIMIENTO A LOS PRADOS,  JARDINES Y  VIVERO DEL HOSPITAL REGIONAL DE SOGAMOSO Y DE LAS UNIDADES BASICAS DE ANTENCION DE BUSBANZA Y PAJARITO.   </t>
  </si>
  <si>
    <t>CARMEN ESPERANZA FONSECA PATIÑO</t>
  </si>
  <si>
    <t>Veinte (20) dias del mes de Febrero</t>
  </si>
  <si>
    <t>Coordinadora Ubas Busbanza Pajarito</t>
  </si>
  <si>
    <t xml:space="preserve">LUZ ADRIANA HERNANDEZ </t>
  </si>
  <si>
    <t>Calle 10 N° 13 – 33 de Sogamoso, Teléfono 3115315115. Correo electronico: tsv1212@gmail.com</t>
  </si>
  <si>
    <t>22010398 OTRAS OMPRAS DE SERVICIOS PARA LA VENTA</t>
  </si>
  <si>
    <t>Apoyar la Gestión del Hospital Regional de Sogamoso mediante la prestación de   servicios profesionales en medicina general en la unidad básica de atención de  Pajarito adscrita al Hospital Regional de Sogamoso E.S.E, prestando el servicio con oportunidad, eficiencia y eficacia.</t>
  </si>
  <si>
    <t>1.116.020.431-9</t>
  </si>
  <si>
    <t>CLAUDIA TATIANA SALAMANCA VELANDIA</t>
  </si>
  <si>
    <t>1.116.020.431 expedida en La salina- Casanare</t>
  </si>
  <si>
    <t xml:space="preserve">CLAUDIA TATIANA SALAMANCA VELANDIA
</t>
  </si>
  <si>
    <t>DEL 20 DE FEBRERO AL 20 DE ABRIL DE 2020, Y/O HASTA AGOTAR EL PRESUPUESTO DEL CONTRATO, LO QUE OCURRA PRIMERO</t>
  </si>
  <si>
    <t xml:space="preserve">APOYAR LA GESTIÓN DEL HOSPITAL REGIONAL DE SOGAMOSO MEDIANTE LA PRESTACIÓN DE   SERVICIOS PROFESIONALES EN MEDICINA GENERAL EN LA UNIDAD BÁSICA DE ATENCIÓN DE  PAJARITO ADSCRITA AL HOSPITAL REGIONAL DE SOGAMOSO E.S.E, PRESTANDO EL SERVICIO CON OPORTUNIDAD, EFICIENCIA Y EFICACIA. </t>
  </si>
  <si>
    <t xml:space="preserve">veinte (20) días del mes de Febrero </t>
  </si>
  <si>
    <t>Calle 166 N° 9 – 45 Int. 1 Apt. 504 de Bogotá, Teléfono 3166275244. Correo electrónico: sandrapatricia25@gmail.com</t>
  </si>
  <si>
    <t xml:space="preserve">Prestación de servicios de mantenimiento integral de los dos ascensores del Hospital Regional de Sogamoso, así como del diagnostico y reparación del ascensor N°1. </t>
  </si>
  <si>
    <t xml:space="preserve">A PARTIR DE LA LEGALIZACIÓN DEL CONTRATO Y SUSCRIPCIÓN DEL ACTA DE INICIO, HASTA EL 31 DE MARZO DE 2020, Y/O HASTA AGOTAR EL PRESUPUESTO DEL CONTRATO, LO QUE OCURRA PRIMERO.  </t>
  </si>
  <si>
    <t>PRESTACIÓN DE SERVICIOS DE MANTENIMIENTO INTEGRAL DE LOS DOS ASCENSORES DEL HOSPITAL REGIONAL DE SOGAMOSO, ASÍ COMO DEL DIAGNOSTICO Y REPARACIÓN DEL ASCENSOR N°1.</t>
  </si>
  <si>
    <t>Seguros</t>
  </si>
  <si>
    <t>Calle 18 N° 11 – 22 Of. 406 de Tunja, Teléfono 7400060, correo electrónico generales@olcseguros.com</t>
  </si>
  <si>
    <t>21020209 SEGUROS</t>
  </si>
  <si>
    <t xml:space="preserve">Contratar el programa de seguros que amparen los bienes e intereses patrimoniales del Hospital Regional de Sogamoso E.S.E., así como de aquellos por lo que sea o llegare a ser legalmente responsable o le corresponda asegurar en virtud de disposición legal o contractual. </t>
  </si>
  <si>
    <t>860.002.400-2</t>
  </si>
  <si>
    <t xml:space="preserve">LA PREVISORA S.A. COMPAÑÍA DE SEGUROS </t>
  </si>
  <si>
    <t>46.355.686 expedida en Sogamoso</t>
  </si>
  <si>
    <t>MARIA LEONOR MONTOYA AVELLA</t>
  </si>
  <si>
    <t>A PARTIR DE LA LEGALIZACIÓN DEL CONTRATO Y SUSCRIPCION DEL ACTA DE INICIO, HASTA EL 31 DE DICIEMBRE DE 2020, Y/O HASTA AGOTAR EL PRESUPUESTO DEL CONTRATO, LO QUE OCURRA PRIMERO.</t>
  </si>
  <si>
    <t>CONTRATAR EL PROGRAMA DE SEGUROS QUE AMPAREN LOS BIENES E INTERESES PATRIMONIALES DEL HOSPITAL REGIONAL DE SOGAMOSO E.S.E., ASÍ COMO DE AQUELLOS POR LO QUE SEA O LLEGARE A SER LEGALMENTE RESPONSABLE O LE CORRESPONDA ASEGURAR EN VIRTUD DE DISPOSICIÓN LEGAL O CONTRACTUAL.</t>
  </si>
  <si>
    <t>Trece (13) dias del mes de Febrero</t>
  </si>
  <si>
    <t>Calle 21 N° 13 – 29 de Duitama, Teléfono 3157801102. Correo electronico: nanybecerra@yahoo.com</t>
  </si>
  <si>
    <t xml:space="preserve">Apoyar la Gestión del Hospital Regional de Sogamoso mediante la prestación de servicios profesionales en la especialidad de CIRUGIA ORAL Y MAXILOFACIAL,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 </t>
  </si>
  <si>
    <t>46.665.669-8</t>
  </si>
  <si>
    <t>GLADYS CONSUELO BECERRA MOJICA</t>
  </si>
  <si>
    <t>46.665.669 expedida en Duitama</t>
  </si>
  <si>
    <t>DEL 13 DE FEBRERO AL 30 DE SEPTIEMBRE  DE 2020, Y/O HASTA AGOTAR EL PRESUPUESTO DEL CONTRATO, LO QUE OCURRA PRIMERO</t>
  </si>
  <si>
    <t>APOYAR LA GESTIÓN DEL HOSPITAL REGIONAL DE SOGAMOSO MEDIANTE LA PRESTACIÓN DE   SERVICIOS PROFESIONALES EN LA ESPECIALIDAD DE CIRUGIA ORAL Y MAXILOFACIAL,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</si>
  <si>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Doce (12) dias del mes de Febrero</t>
  </si>
  <si>
    <t xml:space="preserve">Carrera 8 N° 14 – 44 de Duitama, Teléfono 7603984, Correo electrónico: pasbmed@hotmail.com  </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</si>
  <si>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</si>
  <si>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74.373.320-1</t>
  </si>
  <si>
    <t>PEDRO ALDEMAR SANCHEZ BLANCO</t>
  </si>
  <si>
    <t>74.373.320 expedida en Duitama</t>
  </si>
  <si>
    <t>DEL 12 DE FEBRERO AL 30 DE SEPTIEMBRE DE 2020, Y/O HASTA AGOTAR EL PRESUPUESTO DEL CONTRATO, LO QUE OCURRA PRIMERO</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</si>
  <si>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</si>
  <si>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Avenida Calle 24 N° 95 – 12 Bodega 21 Parque Industrial Portos de Bogotá, Teléfono 4288070, correo electrónico aldircentro@aldir.co, aldircartera@aldir.co, aldiradmon@aldir.co, aldircentro@aldir.co, aldirjefecontable@aldir.co</t>
  </si>
  <si>
    <t>Suministrar reactivos e insumos para las diferentes áreas del laboratorio clínico necesarios para el adecuado desempeño de las pruebas procesadas en  los equipos contratados en calidad de comodato y de propiedad de la ESE, efectuar el mantenimiento preventivo y correctivo de los equipos y brindar soporte técnico, para dar continuidad a la prestación de los servicios a los usuarios del hospital regional de Sogamoso E.S.E. con calidad</t>
  </si>
  <si>
    <t>830.010.484-5</t>
  </si>
  <si>
    <t>DISTRIQUIMICOS ALDIR S.A.S.</t>
  </si>
  <si>
    <t>52.411.393 expedida en Bogotá</t>
  </si>
  <si>
    <t xml:space="preserve">MARIA LOURDES ORTIZ GOMEZ </t>
  </si>
  <si>
    <t>A PARTIR DE LA FIRMA Y LEGALIZACIÓN DEL CONTRATO Y SUSCRIPCIÓN DEL ACTA DE INICIO, HASTA EL 30 DE JUNIO DE 2020, Y/O HASTA AGOTAR EL PRESUPUESTO DEL CONTRATO, LO QUE OCURRA PRIMERO</t>
  </si>
  <si>
    <t>SUMINISTRAR REACTIVOS E INSUMOS PARA LAS DIFERENTES ÁREAS DEL LABORATORIO CLÍNICO NECESARIOS PARA EL ADECUADO DESEMPEÑO DE LAS PRUEBAS PROCESADAS EN  LOS EQUIPOS CONTRATADOS EN CALIDAD DE COMODATO Y DE PROPIEDAD DE LA ESE, EFECTUAR EL MANTENIMIENTO PREVENTIVO Y CORRECTIVO DE LOS EQUIPOS Y BRINDAR SOPORTE TÉCNICO, PARA DAR CONTINUIDAD A LA PRESTACIÓN DE LOS SERVICIOS A LOS USUARIOS DEL HOSPITAL REGIONAL DE SOGAMOSO E.S.E. CON CALIDAD, OPORTUNIDAD Y EFICIENCIA</t>
  </si>
  <si>
    <t>DISTRIQUIMICOS ALDIR</t>
  </si>
  <si>
    <t>Veintidos (22) dias del mes de Enero</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</si>
  <si>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las pacientes que acuden al Hospital Regional De Sogamoso</t>
  </si>
  <si>
    <t>DEL 22 DE ENERO AL 29 DE FEBRERO DE 2020, Y/O HASTA AGOTAR EL PRESUPUESTO DEL CONTRATO, LO QUE OCURRA PRIMERO.</t>
  </si>
  <si>
    <t>COMPLETA</t>
  </si>
  <si>
    <t xml:space="preserve">cuatro (04) días del mes de Febrero </t>
  </si>
  <si>
    <t xml:space="preserve">Carrera 9A N° 14 – 17 de Sogamoso, Correo electrónico: liliblahe@hotmail.com  </t>
  </si>
  <si>
    <t xml:space="preserve">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</si>
  <si>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 xml:space="preserve">DEL 22 DE ENERO AL 29 DE FEBRERO DE 2020, Y/O HASTA AGOTAR EL PRESUPUESTO DEL CONTRATO, LO QUE OCURRA PRIMERO.    </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</si>
  <si>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</si>
  <si>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catorce (14) días del mes de enero</t>
  </si>
  <si>
    <t xml:space="preserve">Carrera 8 N° 14 – 44 de Duitama, Teléfono 7603984, Correo electrónico: pasbmed@hotmail.com     </t>
  </si>
  <si>
    <t xml:space="preserve">DEL 14 DE ENERO AL 29 DE FEBRERO DE 2020, Y/O HASTA AGOTAR EL PRESUPUESTO DEL CONTRATO, LO QUE OCURRA PRIMERO.    </t>
  </si>
  <si>
    <t>diez (10) días del mes de enero</t>
  </si>
  <si>
    <t>Carrera 15 N° 14 – 58 Tibasosa, Teléfono 3124826842. Correo electrónico: htautivaor@hotmail.com</t>
  </si>
  <si>
    <t xml:space="preserve">Apoyar la Gestión del Hospital Regional de Sogamoso mediante la prestación de servicios profesionales en la especialidad de UROLOGIA,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</si>
  <si>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 xml:space="preserve">DEL 10 DE ENERO AL 29 DE FEBRERO DE 2020, Y/O HASTA AGOTAR EL PRESUPUESTO DEL CONTRATO, LO QUE OCURRA PRIMERO.    </t>
  </si>
  <si>
    <t xml:space="preserve">APOYAR LA GESTIÓN DEL HOSPITAL REGIONAL DE SOGAMOSO MEDIANTE LA PRESTACIÓN DE   SERVICIOS PROFESIONALES EN LA ESPECIALIDAD DE UROLOGIA,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</si>
  <si>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nueve (09) días del mes de enero</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</si>
  <si>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</si>
  <si>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 xml:space="preserve">DEL 09 DE ENERO AL 29 DE FEBRERO DE 2020, Y/O HASTA AGOTAR EL PRESUPUESTO DEL CONTRATO, LO QUE OCURRA PRIMERO. </t>
  </si>
  <si>
    <t>ocho (08) días del mes de enero</t>
  </si>
  <si>
    <t>Carrera 3 Calle 6 Centro de Pajarito, Teléfono 3107524164</t>
  </si>
  <si>
    <t>Suministro de combustible (Gasolina Corriente Diesel) para el buen funcionamineto y movilización de los vehículos de propiedad o comodato de la E.S.E. Hospital Regional de Sogamoso.</t>
  </si>
  <si>
    <t>1.118.529.801-4</t>
  </si>
  <si>
    <t xml:space="preserve">EDWIN RAMIRO CORTES LEON – ESTACIÓN DE SERVICIO LOS MAGNÍFICOS.  </t>
  </si>
  <si>
    <t>1.118.529.801 expedida en Yopal</t>
  </si>
  <si>
    <t>EDWIN RAMIRO CORTES LEON</t>
  </si>
  <si>
    <t>DEL 08 DE ENERO HASTA 31 DE DICIEMBRE DE 2020, Y/O HASTA AGOTAR EL PRESUPUESTO DEL CONTRATO, LO QUE OCURRA PRIMERO</t>
  </si>
  <si>
    <t>SUMINISTRO DE COMBUSTIBLE (GASOLINA CORRIENTE, DIESEL) PARA EL BUEN FUNCIONAMIENTO Y MOVILIZACIÓN DE LOS VEHÍCULOS EN PROPIEDAD O COMODATO DE LA ESE HOSPITAL REGIONAL DE SOGAMOSO</t>
  </si>
  <si>
    <t>EDWIN RAMIRO CORTES LEON – ESTACIÓN DE SERVICIO LOS MAGNÍFICOS.</t>
  </si>
  <si>
    <t xml:space="preserve">Apoyar la Gestión del Hospital Regional de Sogamoso mediante la prestación de servicios profesionales en la especialidad de GINECO-OBSTETRICIA, para la realización de consulta especializada, atención de urgencias, hospitalización, atención de partos, realización de procedimientos de ecografías y cirugía de dicha especialidad, a las pacientes que acuden al Hospital Regional de Sogamoso, prestando el servicio con oportunidad, eficiencia y eficacia. </t>
  </si>
  <si>
    <t xml:space="preserve">DEL 08 DE ENERO AL 29 DE FEBRERO DE 2020, Y/O HASTA AGOTAR EL PRESUPUESTO DEL CONTRATO, LO QUE OCURRA PRIMERO. </t>
  </si>
  <si>
    <t xml:space="preserve">Prestar los servicios profesionales de apoyo a la gestión del Hospital Regional de Sogamoso E.S.E. para el desarrollo del componente del Sistema Unico de Acreditación en Salud en la preparación del Sistema Obligatorio de Garantías de Calidad en Salud de acuerdo con los parámetros establecidos por el Ministerio de Salud y Protección Social. </t>
  </si>
  <si>
    <t xml:space="preserve">DEL 08 DE ENERO AL 29 DE FEBRERO DE 2020, Y/O HASTA AGOTAR EL PRESUPUESTO DEL CONTRATO, LO QUE OCURRA PRIMERO.     </t>
  </si>
  <si>
    <t>PRESTAR LOS SERVICIOS PROFESIONALES DE APOYO A LA GESTIÓN AL HOSPITAL REGIONAL DE SOGAMOSO E.S.E. PARA EL DESARROLLO DEL COMPONENTE DEL SISTEMA UNICO DE ACREDITACIÓN EN SALUD EN LA PREPARACIÓN DEL SISTEMA OBLIGATORIO DE GARANTIAS DE CALIDAD DE ACUERDO CON LOS PARÁMETROS ESTABLECIDOS POR EL MINISTERIO DE SALUD Y PROTECCIÓN SOCIAL.</t>
  </si>
  <si>
    <t xml:space="preserve">veintiun (21) días del mes de Enero </t>
  </si>
  <si>
    <t xml:space="preserve">DEL 07 DE ENERO AL 29 DE FEBRERO DE 2020, Y/O HASTA AGOTAR EL PRESUPUESTO DEL CONTRATO, LO QUE OCURRA PRIMERO. </t>
  </si>
  <si>
    <t>siete (07) días del mes de enero</t>
  </si>
  <si>
    <t>Calle 27 BIS SUR No. 13A - 13 Urbanización Cortejo, Teléfono 7729025 de Sogamoso, correo electrónico claraalix@gmail.com</t>
  </si>
  <si>
    <t xml:space="preserve">CLARA ALIX AMAYA LEON  </t>
  </si>
  <si>
    <t xml:space="preserve">CLARA ALIX AMAYA LEON </t>
  </si>
  <si>
    <t xml:space="preserve">DEL 02 DE ENERO AL 29 DE FEBRERO DE 2020, Y/O HASTA AGOTAR EL PRESUPUESTO DEL CONTRATO, LO QUE OCURRA PRIMERO. </t>
  </si>
  <si>
    <t>ALQUILER EQUIPO DE ELECTRODIAGNOSTICO CON SUS ADITAMENTOS, PARA GARANTIZAR LA PRESTACIÓN DEL SERVICIO EN LA REALIZACIÓN DE ELECTROMIOGRAFÍAS Y DEMÁS EXÁMENES DE NEUROCONDUCCIÓN  A LOS USUARIOS DEL HOSPITAL REGIONAL DE SOGAMOSO CON CALIDAD, EFICIENCIA Y EFICACIA.</t>
  </si>
  <si>
    <t>dos (02) días del mes de enero</t>
  </si>
  <si>
    <t xml:space="preserve">DEL 02 DE ENERO AL 29 DE FEBRERO DE 2020, Y/O HASTA AGOTAR EL PRESUPUESTO DEL CONTRATO, LO QUE OCURRA PRIMERO.    </t>
  </si>
  <si>
    <t>APOYAR LA GESTIÓN DEL HOSPITAL REGIONAL DE SOGAMOSO MEDIANTE LA PRESTACIÓN DE   SERVICIOS PROFESIONALES EN LA ESPECIALIDAD DEGASTROENTEROLOGÍA, EN LA MODALIDAD DE PAGO POR EVENTO, PARA LA REALIZACIÓN DE CONSULTA MÉDICA ESPECIALIZADA Y REALIZACIÓN DE PROCEDIMIENTOS PROPIOS DE LA ESPECIALIDAD, CON OPORTUNIDAD, EFICIENCIA Y EFICACIA.</t>
  </si>
  <si>
    <t>tres (03) días del mes de enero</t>
  </si>
  <si>
    <t xml:space="preserve">Avenida Calle 6 N° 34A – 11 de Bogotá, Teléfono 7700380 correo electrónico yolanda.rojas@servientrega.com, ericxon.cuellar@servientrega.com    </t>
  </si>
  <si>
    <t>21020205 COMUNICACIONES Y TRANSPORTES</t>
  </si>
  <si>
    <t xml:space="preserve">Prestar el servicio integral de operación logística en mensajería y comunicación de acuerdo con los requerimientos de la E.S.E. Hopital Regional de Sogamoso. </t>
  </si>
  <si>
    <t>860.512.330-3</t>
  </si>
  <si>
    <t>SERVIENTREGA S.A.</t>
  </si>
  <si>
    <t>52.072.276 expedida en Bogotá</t>
  </si>
  <si>
    <t>MARTHA YANETH SIERRA MARTINEZ</t>
  </si>
  <si>
    <t xml:space="preserve">DEL 02 DE ENERO AL 31 DE DICIEMBRE DE 2020, Y/O HASTA AGOTAR EL PRESUPUESTO DEL CONTRATO, LO QUE OCURRA PRIMERO. </t>
  </si>
  <si>
    <t xml:space="preserve">PRESTAR EL SERVICIO INTEGRAL DE OPERACIÓN LOGÍSTICA EN MENSAJERÍA Y COMUNICACIÓN DE ACUERDO CON LOS REQUERIMIENTOS DE LA E.S.E. HOPITAL REGIONAL DE SOGAMOSO. </t>
  </si>
  <si>
    <t>PRÓRROGA Y ADICIÓN PRESUPUESTAL</t>
  </si>
  <si>
    <t>DEL 01 DE MARZO HASTA EL 31  DE MARZO DE 2020</t>
  </si>
  <si>
    <t>Dos (02) dias del mes de Enero</t>
  </si>
  <si>
    <t>Coordinadora de Auditoria Medica</t>
  </si>
  <si>
    <t>Carrera 13 N° 32 - 51 Torre 3 Oficina 709 de Bogotá Teléfono 3114570923, correo electrónico marvalauditores@gmail.com</t>
  </si>
  <si>
    <t>Prestación de servicios profesionales para apoyar la gestión de la ESE Hospital Regional de Sogamoso en la de auditoría medica  de cuentas y concurrente, basada en los procesos de calidad institucional que permita desarrollar un plan de auditoría para el mejoramiento de la calidad, en el manejo del sistema de cuentas y atención en los usuarios, a su vez lograr un efectivo y eficiente flujo de recursos en la institución, con oportunidad, eficiencia y eficacia</t>
  </si>
  <si>
    <t xml:space="preserve">MARVAL AUDITORES S.A.S.  </t>
  </si>
  <si>
    <t>PRESTACIÓN DE SERVICIOS PROFESIONALES PARA APOYAR LA GESTIÓN DE LA ESE HOSPITAL REGIONAL DE SOGAMOSO EN LA DE AUDITORÍA MEDICA  DE CUENTAS Y CONCURRENTE, BASADA EN LOS PROCESOS DE CALIDAD INSTITUCIONAL QUE PERMITA DESARROLLAR UN PLAN DE AUDITORÍA PARA EL MEJORAMIENTO DE LA CALIDAD, EN EL MANEJO DEL SISTEMA DE CUENTAS Y ATENCIÓN EN LOS USUARIOS, A SU VEZ LOGRAR UN EFECTIVO Y EFICIENTE FLUJO DE RECURSOS EN LA INSTITUCIÓN, CON OPORTUNIDAD, EFICIENCIA Y EFICACIA</t>
  </si>
  <si>
    <t>Carrera 18 N° 2D – 71 Piso de Sogamoso, Celular 3108608655, correo electrónico yoshi.key1@gmail.com</t>
  </si>
  <si>
    <t xml:space="preserve">21010209 REMUNERACION SERVICIOS TECNICOS </t>
  </si>
  <si>
    <t>Prestación servicios profesionales de apoyo a la gestión en el proceso de Gestión de la Información - Comunicación del Hospital Regional de Sogamoso E.S.E. con oportunidad, eficiencia y eficacia</t>
  </si>
  <si>
    <t>37.751.981-7</t>
  </si>
  <si>
    <t>37.751.981 expedida en Bucaramanga</t>
  </si>
  <si>
    <t xml:space="preserve">DEL 02 DE ENERO AL 31 DE DICIEMBRE DE 2020, Y/O HASTA AGOTAR EL PRESUPUESTO DEL CONTRATO, LO QUE OCURRA PRIMERO.  </t>
  </si>
  <si>
    <t>PRESTACIÓN SERVICIOS PROFESIONALES DE APOYO A LA GESTIÓN EN EL PROCESO DE GESTIÓN DE LA INFORMACIÓN - COMUNICACIÓN DEL HOSPITAL REGIONAL DE SOGAMOSO E.S.E. CON OPORTUNIDAD, EFICIENCIA Y EFICACIA.</t>
  </si>
  <si>
    <t xml:space="preserve">CR 18 A 2 A 24 MZ F CA 13, Teléfono 3204468049, correo electrónico civcesar@gmail.com </t>
  </si>
  <si>
    <t>21010203 HONORARIOS  PROFESIONALES</t>
  </si>
  <si>
    <t>Apoyar la gestión de la ESE HRS en el monitoreo, control y asistencia técnica en las diferentes obras de la infraestructura hospitalaria necesarias para el adecuado funcionamiento del Hospital Regional de Sogamoso E.S.E</t>
  </si>
  <si>
    <t>79.792.658 - 0</t>
  </si>
  <si>
    <t xml:space="preserve">CESAR AUGUSTO GIRALDO CHAPARRO </t>
  </si>
  <si>
    <t>APOYAR LA GESTIÓN DE LA ESE HRS EN EL MONITOREO, CONTROL Y ASISTENCIA TÉCNICA EN LAS DIFERENTES OBRAS DE LA INFRAESTRUCTURA HOSPITALARIA NECESARIAS PARA EL ADECUADO FUNCIONAMIENTO DEL HOSPITAL REGIONAL DE SOGAMOSO E.S.E.</t>
  </si>
  <si>
    <t xml:space="preserve">Calle 21 N° 10 – 32, Of. 801 de Tunja, Teléfono 7431116, correo electrónico drsantiagotriana@yahoo.com </t>
  </si>
  <si>
    <t>21010203 Honorarios Profesionales</t>
  </si>
  <si>
    <t xml:space="preserve">prestar los servicios profesionales y de asesoría jurídica como abogado externo en la representación y defensa  en los procesos judiciales y extra-judiciales para el adecuado cumplimiento de la función del hospital Regional de Sogamoso E.S.E., con oportunidad, eficiencia y eficacia. </t>
  </si>
  <si>
    <t>79.392.541-1</t>
  </si>
  <si>
    <t>SANTIAGO EDUARDO TRIANA MONROY</t>
  </si>
  <si>
    <t>79.392.541 expedida en Bogotá</t>
  </si>
  <si>
    <t>DEL 01 DE ENERO AL 31 DE DICIEMBRE DE 2020, Y/O HASTA AGOTAR EL PRESUPUESTO DEL CONTRATO, LO QUE OCURRA PRIMERO</t>
  </si>
  <si>
    <t>PRESTAR LOS SERVICIOS PROFESIONALES Y DE ASESORÍA JURÍDICA COMO ABOGADO EXTERNO EN LA REPRESENTACIÓN Y DEFENSA JUDICIAL EN LOS PROCESOS JUDICIALES Y EXTRA-JUDICIALES PARA EL ADECUADO CUMPLIMIENTO DE LA FUNCIÒN DEL HOSPITAL REGIONAL DE SOGAMOSO E.S.E., CON OPORTUNIDAD, EFICIENCIA Y EFICACIA</t>
  </si>
  <si>
    <t xml:space="preserve">Calle 24 N° 9 – 90 Ap. 402 de Sogamoso, Teléfono 7722340, correo electrónico florediliar@gmail.com   </t>
  </si>
  <si>
    <t xml:space="preserve">Prestar Servicios Profesionales de Revisoría Fiscal del Hospital Regional de Sogamoso Empresa Social del Estado. </t>
  </si>
  <si>
    <t>23.912.749-5</t>
  </si>
  <si>
    <t>23.912.749 expedida en Paz de Río</t>
  </si>
  <si>
    <t xml:space="preserve">DEL 02 DE ENERO AL 31 DE MARZO DE 2020, Y/O HASTA AGOTAR EL PRESUPUESTO DEL CONTRATO, LO QUE OCURRA PRIMERO. </t>
  </si>
  <si>
    <t xml:space="preserve">PRESTAR SERVICIOS PROFESIONALES DE REVISORÍA FISCAL DEL HOSPITAL REGIONAL DE SOGAMOSO EMPRESA SOCIAL DEL ESTADO. </t>
  </si>
  <si>
    <t>primer (01) día del mes de enero</t>
  </si>
  <si>
    <t xml:space="preserve">Calle 10 No. 13 – 33 de Sogamoso, Teléfono 3003242238, correo electrónico bettytu777@hotmail.com   </t>
  </si>
  <si>
    <t>21020221 ARRENDAMIENTOS</t>
  </si>
  <si>
    <t xml:space="preserve">Arrendamiento de bien inmueble urbano ubicado en la carrera 13 No. 8 - 67 barrio La Castellana de Sogamoso, destinado al alojamiento de los internos de la Universidad Nacional de Colombia que realicen rotación en el Hospital Regional de Sogamoso E.S.E. en cumplimiento de lo dispuesto en el Convenio Regulador de la Relación Docencia Servicio. </t>
  </si>
  <si>
    <t>37.229.882-9</t>
  </si>
  <si>
    <t>NANCY TELLO CASTILLO</t>
  </si>
  <si>
    <t>37.229.882 expedida en Cúcuta</t>
  </si>
  <si>
    <t xml:space="preserve">DEL 01 DE ENERO AL 31 DE DICIEMBRE DE 2020, Y/O HASTA AGOTAR EL PRESUPUESTO DEL CONTRATO, LO QUE OCURRA PRIMERO. </t>
  </si>
  <si>
    <t>ARRENDAMIENTO DE BIEN INMUEBLE URBANO UBICADO EN LA CARRERA 13 NO. 8 - 67 BARRIO LA CASTELLANA DE SOGAMOSO, DESTINADO AL ALOJAMIENTO DE LOS INTERNOS DE LA UNIVERSIDAD NACIONAL DE COLOMBIA QUE REALICEN ROTACIÓN EN EL HOSPITAL REGIONAL DE SOGAMOSO E.S.E. EN CUMPLIMIENTO DE LO DISPUESTO EN EL CONVENIO REGULADOR DE LA RELACIÓN DOCENCIA SERVICIO.</t>
  </si>
  <si>
    <t>Transversal 29 N° 9C – 41 de Duitama, Teléfono 3158620551, Correo electrónico: lap.erubio@gmail.com</t>
  </si>
  <si>
    <t>Entregar en calidad de arrendamiento una torre de laparoscopia, para garantizar la prestación del servicio para la realización de procedimientos por laparoscopia a los usuarios que acuden al Hospital Regional de Sogamoso E.S.E. con calidad, eficiencia y eficacia.</t>
  </si>
  <si>
    <t xml:space="preserve">DEL 01 DE ENERO AL 29 DE FEBRERO DE 2020, Y/O HASTA AGOTAR EL PRESUPUESTO DEL CONTRATO, LO QUE OCURRA PRIMERO.    </t>
  </si>
  <si>
    <t>ENTREGAR EN CALIDAD DE ARRENDAMIENTO UNA TORRE DE LAPAROSCOPIA, PARA GARANTIZAR LA PRESTACIÓN DEL SERVICIO PARA LA REALIZACIÓN DE  PROCEDIMIENTOS POR LAPAROSCOPIA A LOS USUARIOS QUE ACUDEN AL HOSPITAL REGIONAL DE SOGAMOSO E.S.E. CON CALIDAD, EFICIENCIA Y EFICACIA.</t>
  </si>
  <si>
    <t>Calle 59 N° 9 – 85 de Sogamoso, Teléfono 7734188, 3103430986, correo electrónico emirsaesp@gmail.com</t>
  </si>
  <si>
    <t xml:space="preserve">21020207 SERVICIOS PUBLICOS </t>
  </si>
  <si>
    <t xml:space="preserve">Prestar el servicio para la gestión integral de residuos hospitalarios sólidos, infecciosos o de residuos de riesgo biológico (recolección, trasporte, almacenamiento temporal, tratamiento y disposición final), generados y entregados por el hospital, con oportunidad eficiencia y eficacia en el Hospital Regional de Sogamoso E.S.E y en las Unidades Básicas de Atención de Pajarito y Busbanza. </t>
  </si>
  <si>
    <t>900.210.774-8</t>
  </si>
  <si>
    <t xml:space="preserve">EMPRESA REGIONAL PARA EL MANEJO INTEGRAL DE RESIDUOS S.A. E.S.P. “EMIR S.A. E.S.P.” </t>
  </si>
  <si>
    <t>9.528.368 expedida en Sogamoso</t>
  </si>
  <si>
    <t>GEORG NIELSEN RAMIREZ</t>
  </si>
  <si>
    <t xml:space="preserve">DEL 01 DE ENERO AL 30 DE JUNIO DE 2020, Y/O HASTA AGOTAR EL PRESUPUESTO DEL CONTRATO, LO QUE OCURRA PRIMERO.    </t>
  </si>
  <si>
    <t xml:space="preserve">PRESTAR EL SERVICIO PARA LA GESTIÓN INTEGRAL DE RESIDUOS HOSPITALARIOS SÓLIDOS, INFECCIOSOS O DE RESIDUOS DE RIESGO BIOLÓGICO (RECOLECCIÓN, TRASPORTE, ALMACENAMIENTO TEMPORAL, TRATAMIENTO Y DISPOSICIÓN FINAL), GENERADOS Y ENTREGADOS POR EL HOSPITAL, CON OPORTUNIDAD EFICIENCIA Y EFICACIA EN EL HOSPITAL REGIONAL DE SOGAMOSO E.S.E Y EN LAS UNIDADES BÁSICAS DE ATENCIÓN DE PAJARITO Y BUSBANZA.  </t>
  </si>
  <si>
    <t>Primer (01) dia del mes de Enero</t>
  </si>
  <si>
    <t>, Km. 14 Autopista Duitama - Belencito, Teléfono 7773767 de Nobsa 316-2710328, correo electrónico edsbriolaesperanza30@gmail.com. servicioclientehnsas@gmail.com.</t>
  </si>
  <si>
    <t>900.345.494-0</t>
  </si>
  <si>
    <t>HUMBERTO NIÑO S.A.S.</t>
  </si>
  <si>
    <t>23.582.646 expedida en Firavitoba</t>
  </si>
  <si>
    <t>NANCY CECILIA NIÑO GUTIERREZ</t>
  </si>
  <si>
    <t>DEL 01 DE ENERO HASTA 31 DE DICIEMBRE DE 2020, Y/O HASTA AGOTAR EL PRESUPUESTO DEL CONTRATO, LO QUE OCURRA PRIMERO.</t>
  </si>
  <si>
    <t>SUMINISTRO DE COMBUSTIBLE (GASOLINA CORRIENTE, DIESEL) PARA EL BUEN FUNCIONAMIENTO Y MOVILIZACIÓN DE LOS VEHÍCULOS EN PROPIEDAD O COMODATO DE LA ESE HOSPITAL REGIONAL DE SOGAMOSO.</t>
  </si>
  <si>
    <t>HUMBERTO NIÑO S.A.S</t>
  </si>
  <si>
    <t xml:space="preserve"> </t>
  </si>
  <si>
    <t>DEL 01 DE MARZO HASTA EL 06  DE ABRIL DE 2020.</t>
  </si>
  <si>
    <t xml:space="preserve">DEL 01 DE ENERO AL 29 DE FEBRERO DE 2020, Y/O HASTA AGOTAR EL PRESUPUESTO DEL CONTRATO, LO QUE OCURRA PRIMERO.      </t>
  </si>
  <si>
    <t>Coordinadora del Sistema de Gestión Ambiental Seguridad y Salud en el Trabajo</t>
  </si>
  <si>
    <t>ANGELA MARIA FERNANDEZ R</t>
  </si>
  <si>
    <t>calle 45a n 2 a 41 Barrio Las quinta Tunja- correo comercialboyaca@seguridadtrebol.com o trebolregionalb@gmail.com</t>
  </si>
  <si>
    <t xml:space="preserve">prestar el servicio de vigilancia y seguridad privada en la modalidad de vigilancia fija y móvil, para el hospital regional de Sogamoso E.S.E. </t>
  </si>
  <si>
    <t>YEIMI ALEXANDRA ZANGUÑA BARON</t>
  </si>
  <si>
    <t xml:space="preserve">PRESTAR EL SERVICIO DE VIGILANCIA Y SEGURIDAD PRIVADA EN LA MODALIDAD DE VIGILANCIA FIJA Y MÓVIL, PARA EL HOSPITAL REGIONAL DE SOGAMOSO E.S.E. </t>
  </si>
  <si>
    <t xml:space="preserve">SEGURIDAD TREBOL LTDA </t>
  </si>
  <si>
    <t>Coordinadora de Enfermeria</t>
  </si>
  <si>
    <t>CR 35 – 16 - 74, Teléfono 3108812530, correo electrónico grupovinculamos@gmail.com</t>
  </si>
  <si>
    <t>Prestar el servicio de lavandería y alquiler  de ropa hospitalaria  en el Hospital Regional de Sogamoso E.S.E. Para dar cumplimiento al objeto social del Hospital, como entidad Hospitalaria de I y II nivel de Atención, de acuerdo a los objetivos, requerimientos, condiciones y necesidades de la Entidad, con oportunidad, eficiencia y eficacia.</t>
  </si>
  <si>
    <t>826003482-7</t>
  </si>
  <si>
    <t>PRESTAR EL SERVICIO DE LAVANDERÍA Y ALQUILER  DE ROPA HOSPITALARIA  EN EL HOSPITAL REGIONAL DE SOGAMOSO E.S.E. PARA DAR CUMPLIMIENTO AL OBJETO SOCIAL DEL HOSPITAL, COMO ENTIDAD HOSPITALARIA DE I Y II NIVEL DE ATENCIÓN, DE ACUERDO A LOS OBJETIVOS, REQUERIMIENTOS, CONDICIONES Y NECESIDADES DE LA ENTIDAD, CON OPORTUNIDAD, EFICIENCIA Y EFICACIA</t>
  </si>
  <si>
    <t>CORREGIR</t>
  </si>
  <si>
    <t>Carrera cl 14 N° 10 – 72 lc 131 de Sogamoso, Cel. 3202597491 correo electrónico: wymsas@gmail.com</t>
  </si>
  <si>
    <t>Prestar el servicio de
Aseo y Desinfección de instalaciones en el Hospital Regional de Sogamoso Empresa Social del Estado con las UBAS Pajarito y Busbanza</t>
  </si>
  <si>
    <t>W&amp;M SERVICIOS INTEGRALES S.A.S</t>
  </si>
  <si>
    <t>DEL 01 DE ENERO AL 29 DE FEBRERO DE 2020, Y/O HASTA AGOTAR EL PRESUPUESTO DEL CONTRATO, LO QUE OCURRA PRIMERO</t>
  </si>
  <si>
    <t>PRESTAR EL SERVICIO DE ASEO Y DESINFECCION DE INSTALACIONES EN EL HOSPITAL REGIONAL DE SOGAMOSO EMPRESA SOCIAL DEL ESTADO CON LAS UBAS PAJARITO Y BUSBANZA</t>
  </si>
  <si>
    <t xml:space="preserve">DEL 01 DE MARZO HASTA EL 31  DE MARZO DE 2020.  </t>
  </si>
  <si>
    <t>REYNALDO CARDENAS PINTO</t>
  </si>
  <si>
    <t xml:space="preserve">Prestar el servicio de apoyo temporal mediante el envío de trabajadores en misión en el proceso de recursos físicos y logísticos - mantenimiento con personal suficiente y capacitado para cumplir con el objeto social del Hospital Regional de Sogamoso E.S.E., como entidad hospitalaria de II nivel de atención de acuerdo a los objetivos, requerimientos, condiciones  y necesidades de la Institución. </t>
  </si>
  <si>
    <t>DEL 01 DE ENERO AL 29 DE FEBRERO DE 2020, Y/O HASTA AGOTAR EL PRESUPUESTO DEL CONTRATO, LO QUE OCURRA PRIMERO.</t>
  </si>
  <si>
    <t>S&amp;A SERVICIOS Y ASESORIAS S.A.S</t>
  </si>
  <si>
    <t xml:space="preserve">DEL 01 DE MARZO HASTA EL 07  DE ABRIL DE 2020.  </t>
  </si>
  <si>
    <t xml:space="preserve">Prestar el servicio de apoyo temporal mediante el envió de trabajadores en misión en el proceso de Facturación, con personal idóneo y capacitado para desarrollar la diferentes actividades y así dar cumplimiento al objeto social del Hospital Regional de Sogamoso E.S.E. como Entidad Hospitalaria de II nivel de atención. </t>
  </si>
  <si>
    <t>Prestar el servicio de apoyo temporal mediante el envió de trabajadores en misión para realizar actividades de carácter administrativo, con personal idóneo y  capacitado y así dar cumplimiento al objeto social del Hospital Regional de Sogamoso E.S.E</t>
  </si>
  <si>
    <t xml:space="preserve">PRESTAR EL SERVICIO DE APOYO TEMPORAL MEDIANTE EL ENVIÓ DE TRABAJADORES EN MISIÓN PARA REALIZAR ACTIVIDADES DE CARÁCTER ADMINISTRATIVO, CON PERSONAL IDÓNEO Y  CAPACITADO Y ASÍ DAR CUMPLIMIENTO AL OBJETO SOCIAL DEL HOSPITAL REGIONAL DE SOGAMOSO E.S.E. COMO ENTIDAD HOSPITALARIA DE II NIVEL DE ATENCIÓN. </t>
  </si>
  <si>
    <t>Lider proceso de farmacia</t>
  </si>
  <si>
    <t>LILIANA VIRGINIA PABON BUTRAGO</t>
  </si>
  <si>
    <t>Carrera 68 No. 11 - 51,Teléfono 4254550 de Bogotá, correos electrónicos Fernando.blanco@messer-co.com</t>
  </si>
  <si>
    <t>Garantizar el suministro oportuno de gases medicinales (oxigeno gaseoso medicinal, aire comprimido medicinal, nitrógeno gaseoso medicinal, nitrógeno líquido y co2 medicinal) para los servicios asistenciales, así como el suministro permanente de oxigeno liquido medicinal para la red interna de gases y realizar las pruebas hidrostáticas a los cilindros de gases medicinales de propiedad del hospital regional de Sogamoso E.S.E y las Unidades Básicas de Atención de Busbanza y Pajarito</t>
  </si>
  <si>
    <t>860.005.114-4</t>
  </si>
  <si>
    <t xml:space="preserve">MESSER COLOMBIA S.A   </t>
  </si>
  <si>
    <t>79.691.327 expedida en Bogotá</t>
  </si>
  <si>
    <t>JUAN CARLOS GUAUQUE MARTINEZ</t>
  </si>
  <si>
    <t>GARANTIZAR EL SUMINISTRO OPORTUNO DE GASES MEDICINALES (OXIGENO GASEOSO MEDICINAL, AIRE COMPRIMIDO MEDICINAL, NITRÓGENO GASEOSO MEDICINAL, NITRÓGENO LÍQUIDO Y CO2 MEDICINAL) PARA LOS SERVICIOS ASISTENCIALES, ASÍ COMO EL SUMINISTRO PERMANENTE DE OXIGENO LIQUIDO MEDICINAL PARA LA RED INTERNA DE GASES Y REALIZAR LAS PRUEBAS HIDROSTÁTICAS A LOS CILINDROS DE GASES MEDICINALES DE PROPIEDAD DEL HOSPITAL REGIONAL DE SOGAMOSO E.S.E Y LAS UNIDADES BÁSICAS DE ATENCIÓN DE BUSBANZA Y PAJARITO.</t>
  </si>
  <si>
    <t>MESSER COLOMBIA S.A</t>
  </si>
  <si>
    <t>TUTORES</t>
  </si>
  <si>
    <t>OSTEOCOL S.A.S.</t>
  </si>
  <si>
    <t>PRORROGA</t>
  </si>
  <si>
    <t xml:space="preserve">DEL 01 DE ABRIL HASTA EL 30  DE ABRIL DE 2020.  </t>
  </si>
  <si>
    <t xml:space="preserve">DEL 01 DE MARZO HASTA EL 30  DE MARZO DE 2020.  </t>
  </si>
  <si>
    <t>Cuatro (04) dias del mes de Enero</t>
  </si>
  <si>
    <t>Carrera 9 No. 9 - 44 Lc. 103 de Barbosa, Teléfono 3124810221, correo electrónico luiseduardofranco@yahoo.com</t>
  </si>
  <si>
    <t>Apoyar la gestión del Hospital Regional de Sogamoso E.S.E., mediante la prestación del servicio de radiología en las aéreas DE RAYOS X, ECOGRAFIA, TOMOGRAFIA, MAMOGRAFIA Y FLUOROSCOPIA,  mediante la disposición de equipos y personal especializados,  atendiendo los términos y condiciones requeridos como entidad hospitalaria de II nivel de atención</t>
  </si>
  <si>
    <t xml:space="preserve">RX DIGITAL  IPS S.A.S. </t>
  </si>
  <si>
    <t xml:space="preserve">DEL 01 DE ENERO AL 29 DE FEBRERO DE 2020, Y/O HASTA AGOTAR EL PRESUPUESTO DEL CONTRATO, LO QUE OCURRA PRIMERO. </t>
  </si>
  <si>
    <t>APOYAR LA GESTIÓN DEL HOSPITAL REGIONAL DE SOGAMOSO E.S.E., MEDIANTE LA PRESTACIÓN DEL SERVICIO DE RADIOLOGÍA EN LAS AÉREAS DE RAYOS X, ECOGRAFIA, TOMOGRAFIA, MAMOGRAFIA Y FLUOROSCOPIA,  MEDIANTE LA DISPOSICIÓN DE EQUIPOS Y PERSONAL ESPECIALIZADOS,  ATENDIENDO LOS TÉRMINOS Y CONDICIONES REQUERIDOS COMO ENTIDAD HOSPITALARIA DE II NIVEL DE ATENCIÓN</t>
  </si>
  <si>
    <t xml:space="preserve">RX DIGITAL  IPS S.A.S.  </t>
  </si>
  <si>
    <t>CRA 15 12 B 26 de Sogamoso, Teléfono 3112226290, email arodriguezc05@hotmail.com</t>
  </si>
  <si>
    <t>Apoyar la Gestión del Hospital Regional de Sogamoso mediante la prestación de  servicios profesionales en la especialidad de MEDICINA INTERNA, para la realización de consulta especializada, atención de urgencias, hospitalización, lectura de EKG y realización de procedimientos de dicha especialidad, a los pacientes que acuden al Hospital Regional De Sogamoso, prestando el servicio con oportunidad, eficiencia y eficacia</t>
  </si>
  <si>
    <t xml:space="preserve">19.349.555 </t>
  </si>
  <si>
    <t>APOYAR LA GESTIÓN DEL HOSPITAL REGIONAL DE SOGAMOSO MEDIANTE LA PRESTACIÓN DE   SERVICIOS PROFESIONALES EN LA ESPECIALIDAD DE MEDICINA INTERNA, PARA LA REALIZACIÓN DE CONSULTA ESPECIALIZADA, ATENCIÓN DE URGENCIAS, HOSPITALIZACIÓN, LECTURA DE EKG Y REALIZACIÓN DE PROCEDIMIENTOS DE DICHA ESPECIALIDAD, A LOS PACIENTES QUE ACUDEN AL HOSPITAL REGIONAL DE SOGAMOSO, PRESTANDO EL SERVICIO CON OPORTUNIDAD, EFICIENCIA Y EFICACIA</t>
  </si>
  <si>
    <t>Calle 16 N° 15 – 21 Of. 301 de Duitama, Celular 313097922, email: stellanegro001@yahoo.es</t>
  </si>
  <si>
    <t>Apoyar la Gestión del Hospital Regional de Sogamoso mediante la prestación de   servicios profesionales en la especialidad de PATOLOGIA, para la realización de estudio de citologías, biopsias y especímenes quirúrgicos y realización de autopsias clínicas y demás procedimientos de dicha especialidad, para los pacientes que acuden al Hospital Regional De Sogamoso, prestando el servicio con oportunidad, eficiencia y eficacia</t>
  </si>
  <si>
    <t xml:space="preserve">23.551.845 </t>
  </si>
  <si>
    <t>APOYAR LA GESTIÓN DEL HOSPITAL REGIONAL DE SOGAMOSO MEDIANTE LA PRESTACIÓN DE   SERVICIOS PROFESIONALES EN LA ESPECIALIDAD DE PATOLOGIA, PARA LA REALIZACIÓN DE ESTUDIO DE CITOLOGÍAS, BIOPSIAS Y ESPECÍMENES QUIRÚRGICOS Y REALIZACIÓN DE AUTOPSIAS CLÍNICAS Y DEMÁS PROCEDIMIENTOS DE DICHA ESPECIALIDAD, PARA LOS PACIENTES QUE ACUDEN AL HOSPITAL REGIONAL DE SOGAMOSO, PRESTANDO EL SERVICIO CON OPORTUNIDAD, EFICIENCIA Y EFICACIA</t>
  </si>
  <si>
    <t>Carrera 11 N° 21 - 90 C.C. IWOKA Cons. 306 de Sogamoso, Teléfono 3112364831. Correo electrónico: manuelalejotorres@hotmail.com  , healthandbones@hotmail.com</t>
  </si>
  <si>
    <t xml:space="preserve">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</si>
  <si>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</si>
  <si>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 xml:space="preserve">Apoyar la Gestión del Hospital Regional de Sogamoso mediante la prestación de   servicios profesionales en la especialidad de PSIQUIATRIA, para la realización de consulta especializada, atención de urgencias, a los pacientes que acuden al Hospital Regional De Sogamoso, prestando el servicio con oportunidad, eficiencia y eficacia. </t>
  </si>
  <si>
    <t>CR 9 BIS 19–40 de Sogamoso, Teléfono 3102876311, email desavi28@hotmail.com</t>
  </si>
  <si>
    <t>Apoyar la Gestión del Hospital Regional de Sogamoso mediante la prestación de   servicios profesionales en la especialidad de PSIQUIATRIA, para la realización de consulta especializada, atención de urgencias, a los pacientes que acuden al Hospital Regional De Sogamoso, prestando el servicio con oportunidad, eficiencia y eficacia</t>
  </si>
  <si>
    <t xml:space="preserve">DERLY JEANINNE SANCHEZ AVILA </t>
  </si>
  <si>
    <t>APOYAR LA GESTIÓN DEL HOSPITAL REGIONAL DE SOGAMOSO MEDIANTE LA PRESTACIÓN DE   SERVICIOS PROFESIONALES EN LA ESPECIALIDAD DE PSIQUIATRIA, PARA LA REALIZACIÓN DE CONSULTA ESPECIALIZADA, ATENCIÓN DE URGENCIAS, A LOS PACIENTES QUE ACUDEN AL HOSPITAL REGIONAL DE SOGAMOSO, PRESTANDO EL SERVICIO CON OPORTUNIDAD, EFICIENCIA Y EFICACIA</t>
  </si>
  <si>
    <t>Calle 47 N° 5 – 26 Piso 2 de Bogotá, Teléfono 7568787, correo electrónico acardona@tecnicaelectromedica.com</t>
  </si>
  <si>
    <t>Suministro, instalación y puesta en funcionamiento de dos (2) columnas de gases sencillas y tres (3) columnas de gases doble en el área destinada para la adecuación de la unidad de cuidados intensivos neonatales del Hospital Regional de Sogamoso E.S.E.</t>
  </si>
  <si>
    <t>SUMINISTRO, INSTALACIÓN Y PUESTA EN FUNCIONAMIENTO DE DOS (2) COLUMNAS DE GASES SENCILLAS Y TRES (3) COLUMNAS DE GASES DOBLE EN EL ÁREA DESTINADA PARA LA ADECUACIÓN DE LA UNIDAD DE CUIDADOS INTENSIVOS NEONATALES DEL HOSPITAL REGIONAL DE SOGAMOSO E.S.E.</t>
  </si>
  <si>
    <t xml:space="preserve">Calle 143 N° 58C - 41, Teléfono 3125824128, Correo electrónico: rikardokarvajalf@gmail.com  </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</si>
  <si>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</si>
  <si>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</si>
  <si>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DEL 01 DE ENERO AL 29 DE FEBRERO DE 2020, Y/O     HASTAAGOTAR EL PRESUPUESTO DEL CONTRATO, LO QUE OCURRA PRIMERO.</t>
  </si>
  <si>
    <t>Apoyar la Gestión del Hospital Regional de Sogamoso mediante la prestación de servicios profesionales en la especialidad de CIRUGIA ORAL Y MAXILOFACIAL,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</si>
  <si>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 CIRUGIA ORAL Y MAXILOFACIAL,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</si>
  <si>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Carrera AV 1 – 33 40 AP 301 de Tunja, Teléfono 3153178110, Correo electrónico: osvalsanchez@hotmail.com</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</si>
  <si>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</si>
  <si>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8.670. 964 -8</t>
  </si>
  <si>
    <t>8.670. 964 expedida en Barranquilla</t>
  </si>
  <si>
    <t xml:space="preserve">Calle 13 Sur N° 11 – 137 CA 21 de Sogamoso, Teléfono 3153177305, Correo electrónico: dansavi@hotmail.com </t>
  </si>
  <si>
    <t>Carrera Calle 2 Sur N° 4A – 57 de Sogamoso, Condominio Veredita de Moniquirá Casa 3, Teléfono 3103090376,7726246, correo electrónico rossana.c.p@hotmail.com</t>
  </si>
  <si>
    <t>PRESTAR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</si>
  <si>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</si>
  <si>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once (11) días del mes de enero</t>
  </si>
  <si>
    <t>Carrera 34F N° 36 – 48 Sur CA 18 de Bogotá, Teléfono 3213823988, Correo electrónico: juanchoalvarez77@hotmail.com</t>
  </si>
  <si>
    <t>veinte (20) días del mes de enero</t>
  </si>
  <si>
    <t>APOYAR LA GESTIÓN DEL HOSPITAL REGIONAL DE SOGAMOSO MEDIANTE LA PRESTACIÓN DE   SERVICIOS PROFESIONALES EN LA ESPECIALIDAD DEORTOPEDIA,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</si>
  <si>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PRÓRROGA</t>
  </si>
  <si>
    <t xml:space="preserve">DEL 01 DE ABRIL HASTA EL 02  DE ABRIL DE 2020.  </t>
  </si>
  <si>
    <t>Carrera 36 No. 54 – 86 de Bucaramanga, Teléfono 6053198 y 3218482998, correo electrónico gestiondeempleosas@gmail.com</t>
  </si>
  <si>
    <t>Prestar los servicios relacionados con procesos y subprocesos en el área de Rehabilitación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</si>
  <si>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900.264.726-6</t>
  </si>
  <si>
    <t>GESTIÓN DE EMPLEO TEMPORAL S.A.S.</t>
  </si>
  <si>
    <t>49.797.659 expedida en Valledupar</t>
  </si>
  <si>
    <t>GENI PAOLA RODRIGUEZ PRADA</t>
  </si>
  <si>
    <t>GESTIÓN DE EMPLEO TEMPORAL S.A.S</t>
  </si>
  <si>
    <t>primer (01) Dia del mes de Enero</t>
  </si>
  <si>
    <t>Calle 23A No. 4N – 11 de Cali, Teléfono 5243666, correo electrónico contabilidadsya@serviasesorias.com.co</t>
  </si>
  <si>
    <t>Prestación de servicios profesionales para apoyar la gestión del Hospital Regional de Sogamoso E.S.E., mediante la prestación de los servicios que le son inherentes con personal en misión idóneo, capacitado y con experiencia en el proceso de NUTRICIÓN desarrollado en el área de Hospitalización y consulta externa, de acuerdo a los objetivos, requerimientos, condiciones  y necesidades establecidas por la E.S.E, con oportunidad, eficiencia y eficacia.</t>
  </si>
  <si>
    <t>Apoyar el proceso de Citohistecnología de la Hospital Regional de Sogamoso E.S.E., mediante la prestación de los servicios que le son inherentes con personal en misión idóneo, capacitado y con experiencia en el procesamiento de citologías, biopsias, especímenes quirúrgicos, y trámites administrativos para cumplir con el objeto social del Hospital Regional De Sogamoso E.S.E. como entidad hospitalaria de II nivel de atención de acuerdo a los objetivos, requerimientos, condiciones y necesidades descritas, con oportunidad, eficiencia y eficacia.</t>
  </si>
  <si>
    <t>Prestación temporal de servicios para apoyar la gestión del Hospital Regional de Sogamoso en los procesos de TRANSPORTE ASISTENCIAL BASICO, MEDICALIZADO Y EL SISTEMA DE REFERENCIA Y CONTRAREFERENCIA, así como de la conducción de vehículos a cargo de la ESE; mediante él envió de trabajadores en misión suficiente y capacitado para cumplir con el objeto social de la Entidad</t>
  </si>
  <si>
    <t>PRESTACIÓN TEMPORAL DE SERVICIOS PARA APOYAR LA GESTIÓN DEL HOSPITAL REGIONAL DE SOGAMOSO EN LOS PROCESOS DE TRANSPORTE ASISTENCIAL BASICO, MEDICALIZADO Y EL SISTEMA DE REFERENCIA Y CONTRAREFERENCIA, ASÍ COMO DE LA CONDUCCIÓN DE VEHÍCULOS A CARGO DE LA ESE; MEDIANTE ÉL ENVIÓ DE TRABAJADORES EN MISIÓN SUFICIENTE Y CAPACITADO PARA CUMPLIR CON EL OBJETO SOCIAL DE LA ENTIDAD</t>
  </si>
  <si>
    <t>Prestación de servicios técnicos y profesionales mediante él envió de trabajadores en misión para apoyar la gestión del Hospital Regional de Sogamoso E.S.E., en el proceso de laboratorio clínico (proceso de apoyo diagnostico e instrumentación quirúrgica, con auxiliar de maxilofacial (proceso de cirugía y partos)  desarrollado en el área de Hospitalización y consulta externa, de acuerdo a los objetivos, requerimientos, condiciones  y necesidades establecidas por la E.S.E, con oportunidad, eficiencia y eficacia</t>
  </si>
  <si>
    <t>PRESTACIÓN DE SERVICIOS TÉCNICOS Y PROFESIONALES MEDIANTE ÉL ENVIÓ DE TRABAJADORES EN MISIÓN PARA APOYAR LA GESTIÓN DEL HOSPITAL REGIONAL DE SOGAMOSO E.S.E., EN EL PROCESO DE LABORATORIO CLÍNICO (PROCESO DE APOYO DIAGNOSTICO E INSTRUMENTACIÓN QUIRÚRGICA, CON AUXILIAR DE MAXILOFACIAL (PROCESO DE CIRUGÍA Y PARTOS)  DESARROLLADO EN EL ÁREA DE HOSPITALIZACIÓN Y CONSULTA EXTERNA, DE ACUERDO A LOS OBJETIVOS, REQUERIMIENTOS, CONDICIONES  Y NECESIDADES ESTABLECIDAS POR LA E.S.E, CON OPORTUNIDAD, EFICIENCIA Y EFICACIA</t>
  </si>
  <si>
    <t>Apoyar el proceso  de gestión farmacéutica (farmacia), para realizar adecuadamente  los procesos de planificación del servicio, adquisición, clasificación, almacenamiento, dispensación, entrega en pisos y ambulatorio de insumos y medicamentos, y para la realización de la gestión en general del servicio farmacéutico de la ESE Hospital Regional de Sogamoso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</si>
  <si>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APOYAR EL PROCESO  DE GESTIÓN FARMACÉUTICA (FARMACIA), PARA REALIZAR ADECUADAMENTE  LOS PROCESOS DE PLANIFICACIÓN DEL SERVICIO, ADQUISICIÓN, CLASIFICACIÓN, ALMACENAMIENTO, DISPENSACIÓN, ENTREGA EN PISOS Y AMBULATORIO DE INSUMOS Y MEDICAMENTOS, Y PARA LA REALIZACIÓN DE LA GESTIÓN EN GENERAL DEL SERVICIO FARMACÉUTICO DE LA E.S.E. HOSPITAL REGIONAL DE SOGAMOSO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</si>
  <si>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CR 25 No. 45C – 35 de Bogotá, Teléfono 3017554445, correo electrónico corpoanestesia@hotmail.com</t>
  </si>
  <si>
    <t>Apoyar la gestión del HRS mediante la prestación de servicios con profesionales en la especialidad de ANESTESIOLOGIA, para la realización de consulta especializada, atención de urgencias, hospitalización, realización de procedimientos de dicha especialidad, a los pacientes que acuden al Hospital Regional De Sogamoso, prestando el servicio con oportunidad, eficiencia y eficacia</t>
  </si>
  <si>
    <t>CORPORACIÓN PARA LA ANESTESIA - CORPOANESTESIA</t>
  </si>
  <si>
    <t>1.088.256.508 expedida en Pereira Risaralda</t>
  </si>
  <si>
    <t xml:space="preserve">MARISELLA CALPA GOMEZ </t>
  </si>
  <si>
    <t>APOYAR LA GESTIÓN DEL HRS MEDIANTE LA PRESTACIÓN DE SERVICIOS CON PROFESIONALES EN LA ESPECIALIDAD DE ANESTESIOLOGIA, PARA LA REALIZACIÓN DE CONSULTA ESPECIALIZADA, ATENCIÓN DE URGENCIAS, HOSPITALIZACIÓN, REALIZACIÓN DE PROCEDIMIENTOS DE DICHA ESPECIALIDAD, A LOS PACIENTES QUE ACUDEN AL HOSPITAL REGIONAL DE SOGAMOSO, PRESTANDO EL SERVICIO CON OPORTUNIDAD, EFICIENCIA Y EFICACIA</t>
  </si>
  <si>
    <t>CORPORACIÓN DE SERVICIOS MÉDICOS ESPECIALIZADOS – CORESMED</t>
  </si>
  <si>
    <t xml:space="preserve">Apoyar la Gestión del Hospital Regional de Sogamoso E.S.E.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E.S.E., prestando el servicio con oportunidad, eficiencia y eficacia. </t>
  </si>
  <si>
    <t>Apoyar la Gestión del Hospital Regional de Sogamoso mediante la prestación de servicios profesionales en la especialidad de PEDIATRIA, para la realización de consulta especializada, atención de urgencias, hospitalización, realización de procedimientos de dicha especialidad, a los pacientes que acuden al Hospital Regional de Sogamoso, prestando el servicio con oportunidad, eficiencia y eficacia.</t>
  </si>
  <si>
    <t>APOYAR LA GESTIÓN DEL HOSPITAL REGIONAL DE SOGAMOSO E.S.E. MEDIANTE LA PRESTACIÓN DE SERVICIOS PROFESIONALES EN LA ESPECIALIDAD DE PEDIATRIA, PARA LA REALIZACIÓN DE CONSULTA ESPECIALIZADA, ATENCIÓN DE URGENCIAS, HOSPITALIZACIÓN, REALIZACIÓN DE PROCEDIMIENTOS DE DICHA ESPECIALIDAD, A LOS PACIENTES QUE ACUDEN AL HOSPITAL REGIONAL DE SOGAMOSO E.S.E., PRESTANDO EL SERVICIO CON OPORTUNIDAD, EFICIENCIA Y EFICACIA.</t>
  </si>
  <si>
    <t>Apoyar la Gestión del Hospital Regional de Sogamoso mediante la prestación de servicios profesionales en la especialidad de CIRUGIA GENERAL,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</si>
  <si>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 CIRUGIA GENERAL,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</si>
  <si>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demedicina interna, para la realización de consulta especializada, atención de urgencias, hospitalización, realización de procedimientos de dicha especialidad, a los pacientes que acuden al hospital regional de sogamoso, prestando el servicio con oportunidad, eficiencia y eficacia</t>
  </si>
  <si>
    <t>APOYAR LA GESTIÓN DEL HOSPITAL REGIONAL DE SOGAMOSO MEDIANTE LA PRESTACIÓN DE SERVICIOS PROFESIONALES EN LA ESPECIALIDAD DEMEDICINA INTERNA, PARA LA REALIZACIÓN DE CONSULTA ESPECIALIZADA, ATENCIÓN DE URGENCIAS, HOSPITALIZACIÓN, REALIZACIÓN DE PROCEDIMIENTOS DE DICHA ESPECIALIDAD, A LOS PACIENTES QUE ACUDEN AL HOSPITAL REGIONAL DE SOGAMOSO, PRESTANDO EL SERVICIO CON OPORTUNIDAD, EFICIENCIA Y EFICACIA</t>
  </si>
  <si>
    <t>Prestación de servicios profesionales para desarrollar el proceso de atención en salud con ENFERMERAS, En el área de Hospitalización, sala de partos, Consulta externa,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</si>
  <si>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 xml:space="preserve">S&amp;A SERVICIOS Y ASESORIAS S.A.S  </t>
  </si>
  <si>
    <t>46363026 expedida en Sogamoso</t>
  </si>
  <si>
    <t>PRESTACIÓN DE SERVICIOS PROFESIONALES PARA DESARROLLAR EL PROCESO DE ATENCIÓN EN SALUD CON ENFERMERAS, EN EL ÁREA DE HOSPITALIZACIÓN, SALA DE PARTOS, CONSULTA EXTERNA,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</si>
  <si>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 xml:space="preserve">Prestar servicio de apoyo temporal mediante el envío de trabajadores en misión, para prestar el proceso de atención con Auxiliares de Enfermería en el área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 </t>
  </si>
  <si>
    <t>Apoyar la gestión del Hospital Regional De Sogamoso E.S.E., mediante la prestación de servicios profesionales en el proceso de Medicina General de acuerdo con las necesidades de los servicios habilitados de la ESE,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</si>
  <si>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 xml:space="preserve">APOYAR LA GESTIÓN DEL HOSPITAL REGIONAL DE SOGAMOSO E.S.E., MEDIANTE LA PRESTACIÓN DE SERVICIOS PROFESIONALES EN EL PROCESO DE MEDICINA GENERAL DE ACUERDO CON LAS NECESIDADES DE LOS SERVICIOS HABILITADOS DE LA ESE,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</si>
  <si>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Avenida Olimpica # 1A - 74 Apto. 701 torre1 de Tunja, Teléfono 3112478684, Correo electrónico: zunz11@gmail.com</t>
  </si>
  <si>
    <t xml:space="preserve">Prestar los servicios profesionales y de Asesoría Jurídica como Abogado Externo en los asuntos jurídicos que requiera el HOSPITAL en lo relativo a Contratación, Actos administrativos, Control de legalidad de las actuaciones administrativas, Procesos Judiciales y Extrajudiciales para el adecuado cumplimiento de la función del Hospital Regional de Sogamoso E.S.E., con oportunidad, eficiencia y eficacia. </t>
  </si>
  <si>
    <t>33.368.965-2</t>
  </si>
  <si>
    <t>ELINA ULLOA SAENZ</t>
  </si>
  <si>
    <t>33.368.965 expedida en Tunja</t>
  </si>
  <si>
    <t xml:space="preserve">PRESTAR LOS SERVICIOS PROFESIONALES Y DE ASESORÍA JURÍDICA COMO ABOGADO EXTERNO EN LOS ASUNTOS JURÍDICOS QUE REQUIERA EL HOSPITAL EN LO RELATIVO A CONTRATACIÓN, ACTOS ADMINISTRATIVOS, CONTROL DE LEGALIDAD DE  LAS ACTUACIONES ADMINISTRATIVAS, PROCESOS JUDICIALES Y EXTRAJUDICIALES PARA EL ADECUADO CUMPLIMIENTO DE LA FUNCIÓN DEL HOSPITAL REGIONAL DE SOGAMOSO E.S.E., CON OPORTUNIDAD, EFICIENCIA Y EFICACIA. </t>
  </si>
  <si>
    <t>OBSERVACIONES ACTA LIQUIDACION</t>
  </si>
  <si>
    <t>FECHA ACTA DE LIQUIDACIÓN</t>
  </si>
  <si>
    <t>VALOR NO EJECUTADO</t>
  </si>
  <si>
    <t>VALOR EJECUTADO</t>
  </si>
  <si>
    <t>VALOR TOTAL CONTRATADO</t>
  </si>
  <si>
    <t>TOTAL DIAS CONTRATADOS</t>
  </si>
  <si>
    <t>FECHA FINAL CTO.</t>
  </si>
  <si>
    <t>PLAZO TOTAL OTROSIS</t>
  </si>
  <si>
    <t>V/R. TOTAL OTROSI</t>
  </si>
  <si>
    <t>FECHA FIRMA APROB4</t>
  </si>
  <si>
    <t>TIPO OTROSI4</t>
  </si>
  <si>
    <t>FECHA RP CTO. OTROSI 4</t>
  </si>
  <si>
    <t>R.P. CTO. OTROSI 4</t>
  </si>
  <si>
    <t>FECHA DP CTO. OTROSI 4</t>
  </si>
  <si>
    <t>VALOR D.P. CTO. OTROSI 4</t>
  </si>
  <si>
    <t>D.P. CTO. OTROSI 4</t>
  </si>
  <si>
    <t>FECHA CTO OTROSI 4</t>
  </si>
  <si>
    <t>TOTAL DIAS OTROSI 4</t>
  </si>
  <si>
    <t>FECHA FINAL OTROSI 4</t>
  </si>
  <si>
    <t>FECHA INICIAL OTROSI 4</t>
  </si>
  <si>
    <t>VIGENCIA OTROSI 4</t>
  </si>
  <si>
    <t>V/R CTO OTROSI 4</t>
  </si>
  <si>
    <t>FECHA FIRMA APROB3</t>
  </si>
  <si>
    <t>TIPO OTROSI3</t>
  </si>
  <si>
    <t>FECHA RP CTO. OTROSI 3</t>
  </si>
  <si>
    <t>R.P. CTO. OTROSI 3</t>
  </si>
  <si>
    <t>FECHA DP CTO. OTROSI 3</t>
  </si>
  <si>
    <t>VALOR D.P. CTO. OTROSI 3</t>
  </si>
  <si>
    <t>D.P. CTO. OTROSI 3</t>
  </si>
  <si>
    <t>FECHA CTO OTROSI 3</t>
  </si>
  <si>
    <t>TOTAL DIAS OTROSI 3</t>
  </si>
  <si>
    <t>FECHA FINAL OTROSI 3</t>
  </si>
  <si>
    <t>FECHA INICIAL OTROSI 3</t>
  </si>
  <si>
    <t>VIGENCIA OTROSI 3</t>
  </si>
  <si>
    <t>V/R CTO OTROSI 3</t>
  </si>
  <si>
    <t>FECHA FIRMA APROB2</t>
  </si>
  <si>
    <t>TIPO OTROSI2</t>
  </si>
  <si>
    <t>FECHA RP CTO. OTROSI 2</t>
  </si>
  <si>
    <t>R.P. CTO. OTROSI 2</t>
  </si>
  <si>
    <t>FECHA DP CTO. OTROSI 2</t>
  </si>
  <si>
    <t>VALOR D.P. CTO. OTROSI 2</t>
  </si>
  <si>
    <t>D.P. CTO. OTROSI 2</t>
  </si>
  <si>
    <t>FECHA CTO OTROSI 2</t>
  </si>
  <si>
    <t>TOTAL DIAS OTROSI 2</t>
  </si>
  <si>
    <t>FECHA FINAL OTROSI 2</t>
  </si>
  <si>
    <t>FECHA INICIAL OTROSI 2</t>
  </si>
  <si>
    <t>VIGENCIA OTROSI 2</t>
  </si>
  <si>
    <t>V/R CTO OTROSI 2</t>
  </si>
  <si>
    <t>FECHA FIRMA APROB1</t>
  </si>
  <si>
    <t>TIPO OTROSI1</t>
  </si>
  <si>
    <t>FECHA R.P. CTO. OTROSI 1</t>
  </si>
  <si>
    <t>R.P. CTO. OTROSI 1</t>
  </si>
  <si>
    <t>FECHA DP OTROSI 1</t>
  </si>
  <si>
    <t>VALOR D.P. CTO. OTROSI 1</t>
  </si>
  <si>
    <t>D.P. CTO. OTROSI 1</t>
  </si>
  <si>
    <t>FECHA  OTROSI 1</t>
  </si>
  <si>
    <t>TOTAL DIAS OTROSI</t>
  </si>
  <si>
    <t>FECHA FINAL OTROSI</t>
  </si>
  <si>
    <t>FECHA INICIAL OTROSI</t>
  </si>
  <si>
    <t>VIGENCIA OTROSI 1</t>
  </si>
  <si>
    <t>V/R OTROSI 1</t>
  </si>
  <si>
    <t>FECHA FIRMA APROBACION PÓLIZAS</t>
  </si>
  <si>
    <t>FECHA RP</t>
  </si>
  <si>
    <t>R.P.</t>
  </si>
  <si>
    <t>FECHA CDP</t>
  </si>
  <si>
    <t>VALOR C.D.P.</t>
  </si>
  <si>
    <t>D.P.</t>
  </si>
  <si>
    <t>FECHA ACTA INICIO LARGA</t>
  </si>
  <si>
    <t>CARGO ASESOR</t>
  </si>
  <si>
    <t>NOMBRE ASESOR</t>
  </si>
  <si>
    <t>CARGO INTER.</t>
  </si>
  <si>
    <t>NOMBRE INTER.</t>
  </si>
  <si>
    <t>TIPO CTO.</t>
  </si>
  <si>
    <t>DIRECCION CONTRATISTA</t>
  </si>
  <si>
    <t>RUBRO PRESUPUESTAL</t>
  </si>
  <si>
    <t xml:space="preserve">OBJETO CTO. </t>
  </si>
  <si>
    <t>DIGITO VERIFICACIÓN</t>
  </si>
  <si>
    <t>RUT</t>
  </si>
  <si>
    <t>EMPRESA</t>
  </si>
  <si>
    <t>N° CEDULA</t>
  </si>
  <si>
    <t>REPRESENTANTE LEGAL</t>
  </si>
  <si>
    <t>TOTAL DÍAS</t>
  </si>
  <si>
    <t>VIGENCIA FINAL</t>
  </si>
  <si>
    <t>VIGENCIA INICIAL</t>
  </si>
  <si>
    <t>FECHA CTO.</t>
  </si>
  <si>
    <t>RES. ADJUD</t>
  </si>
  <si>
    <t xml:space="preserve">CONV. N. </t>
  </si>
  <si>
    <t>V/R CTO NROS</t>
  </si>
  <si>
    <t>VIGENCIA</t>
  </si>
  <si>
    <t>OBJETO</t>
  </si>
  <si>
    <t>CONTRATISTA</t>
  </si>
  <si>
    <t>No. DE CTO.</t>
  </si>
  <si>
    <t>ANEXO</t>
  </si>
  <si>
    <t>VER HOJA DE CÁLCULO DENOMINADA EVIDENCIA 1</t>
  </si>
  <si>
    <t>VER HOJA DE CÁLCULO DENOMINADA EVIDENCIA 2</t>
  </si>
  <si>
    <t>VER HOJA DE CÁLCULO DENOMINADA EVIDENCIA 3</t>
  </si>
  <si>
    <t>VER HOJA DE CÁLCULO DENOMINADA EVIDENCIA 6</t>
  </si>
  <si>
    <t>Elementos aprobados en reunión de Comité de Manejo Covid-19, donde se estableció la cantidad de EPP.</t>
  </si>
  <si>
    <t>Órdenes de Compra, Fichas Técnicas de los EPP adquiridos, Relación de Contratos.</t>
  </si>
  <si>
    <t>¿Se está entregando los EPP a todos los trabajadores de acuerdo al grado de exposición al riesgo?</t>
  </si>
  <si>
    <t>Base de trabajadores por cargo, tipo de vinculación, área de la entidad y nivel de exposición al riesgo.</t>
  </si>
  <si>
    <t>Base de trabajadores con registro de entrega de los EPP a cada trabajador con la fecha y hora de entrega.</t>
  </si>
  <si>
    <t>¿Los EPP se están entregando oportunamente?</t>
  </si>
  <si>
    <t>¿Se está garantizando la entrega de los EPP en la cantidad y reemplazo de uso requerido?</t>
  </si>
  <si>
    <t>Base de trabajadores con registro de frecuencia y entrega de los EPP a cada trabajador.</t>
  </si>
  <si>
    <t>VER REGISTROS DE ENTREGA ANEXOS AL CORREO</t>
  </si>
  <si>
    <t>¿Se ha planeado lo necesario para contar con suficiente inventario que garantice la disponibilidad requerida para la entrega completa y oportuna de los EPP?</t>
  </si>
  <si>
    <t>ELEMENTOS DE PROTECCIÓN PERSONAL PROYECTADOS POR LA IPS</t>
  </si>
  <si>
    <t>Cantidad de EPP en Inventario y Proyección de la cantidad de EPP que se ha de adquirir.</t>
  </si>
  <si>
    <t>¿Se coordinó con la ARL el apoyo requerido para contar con los EPP necesarios de acuerdo con lo dispuesto en el Decreto 488 de 2020, Decreto 500 de 2020, Circular No 29 de 2020 expedidos por el Ministerio del Trabajo?</t>
  </si>
  <si>
    <t>VER ANEXOS</t>
  </si>
  <si>
    <t>ACCIONES DE MEJORA</t>
  </si>
  <si>
    <t>FECHA PARA
EL CUMPLIMIENTO</t>
  </si>
  <si>
    <t>ACCIONES
PREVENTIVAS</t>
  </si>
  <si>
    <t>ACCIONES
CORRECTIVAS</t>
  </si>
  <si>
    <t>Oficio de solicitud y respuesta de la ARL o acta con acuerdos y compromisos; Asesoría y asistencia técnica permanente de la ARL en los aspectos relativos al SG-SST, en particular en lo relacionado con los riesgos de contagio del COVID-19, de manera tal que las medidas sean efectivas.</t>
  </si>
  <si>
    <t>MIEMBROS DEL COPASST DEL HOSPITAL REGIONAL DE SOGAMOSO</t>
  </si>
  <si>
    <t>ARL POSITIVA</t>
  </si>
  <si>
    <t>ORIGINAL FIRMADO POR:</t>
  </si>
  <si>
    <t>Cajas de Guantes Estériles 6.5 Caja x 50 pares</t>
  </si>
  <si>
    <t>Cajas de Guantes Estériles 7.0 Caja x 50 pares</t>
  </si>
  <si>
    <t>Cajas de Guantes Estériles 7.5 Caja x 50 pares</t>
  </si>
  <si>
    <t>Cajas de Guantes Estériles 8.0 Caja x 50 pares</t>
  </si>
  <si>
    <t>Cajas de Guantes Estériles 8.5 Caja x 50 pares</t>
  </si>
  <si>
    <t>Trajes Tivek reutilizables</t>
  </si>
  <si>
    <t>Trajes Tivek desechables</t>
  </si>
  <si>
    <t>CANTIDAD
AUTORIZADA</t>
  </si>
  <si>
    <t>Personal Administrativo</t>
  </si>
  <si>
    <t>Personal de Planta</t>
  </si>
  <si>
    <t>Personal de OPS</t>
  </si>
  <si>
    <t>OPS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</si>
</sst>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_(* #,##0_);_(* \(#,##0\);_(* &quot;-&quot;??_);_(@_)"/>
    <numFmt numFmtId="166" formatCode="dd/mm/yyyy;@"/>
    <numFmt numFmtId="167" formatCode="_ &quot;$&quot;\ * #,##0.00_ ;_ &quot;$&quot;\ * \-#,##0.00_ ;_ &quot;$&quot;\ * &quot;-&quot;??_ ;_ @_ "/>
    <numFmt numFmtId="168" formatCode="[$-1540A]yyyy\-mm\-dd;@"/>
  </numFmts>
  <fonts count="11" x14ac:knownFonts="1">
    <font>
      <sz val="11"/>
      <color theme="1"/>
      <name val="Calibri"/>
      <family val="2"/>
      <scheme val="minor"/>
    </font>
    <font>
      <b/>
      <sz val="11"/>
      <color theme="1"/>
      <name val="Calibri"/>
      <family val="2"/>
      <scheme val="minor"/>
    </font>
    <font>
      <sz val="11"/>
      <color theme="1"/>
      <name val="Calibri"/>
      <family val="2"/>
      <scheme val="minor"/>
    </font>
    <font>
      <b/>
      <sz val="12"/>
      <color theme="1"/>
      <name val="Calibri"/>
      <family val="2"/>
      <scheme val="minor"/>
    </font>
    <font>
      <sz val="11"/>
      <name val="Calibri"/>
      <family val="2"/>
      <scheme val="minor"/>
    </font>
    <font>
      <b/>
      <sz val="10"/>
      <color theme="1"/>
      <name val="Calibri"/>
      <family val="2"/>
      <scheme val="minor"/>
    </font>
    <font>
      <sz val="11"/>
      <color theme="1"/>
      <name val="Arial Narrow"/>
      <family val="2"/>
    </font>
    <font>
      <sz val="11"/>
      <name val="Arial Narrow"/>
      <family val="2"/>
    </font>
    <font>
      <b/>
      <sz val="11"/>
      <color theme="1"/>
      <name val="Arial Narrow"/>
      <family val="2"/>
    </font>
    <font>
      <sz val="15"/>
      <color theme="1"/>
      <name val="Calibri"/>
      <family val="2"/>
      <scheme val="minor"/>
    </font>
    <font>
      <b/>
      <sz val="15"/>
      <color theme="1"/>
      <name val="Calibri"/>
      <family val="2"/>
      <scheme val="minor"/>
    </font>
  </fonts>
  <fills count="8">
    <fill>
      <patternFill patternType="none"/>
    </fill>
    <fill>
      <patternFill patternType="gray125"/>
    </fill>
    <fill>
      <patternFill patternType="solid">
        <fgColor theme="6" tint="0.59999389629810485"/>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164" fontId="2" fillId="0" borderId="0" applyFont="0" applyFill="0" applyBorder="0" applyAlignment="0" applyProtection="0"/>
    <xf numFmtId="167" fontId="2" fillId="0" borderId="0" applyFont="0" applyFill="0" applyBorder="0" applyAlignment="0" applyProtection="0"/>
  </cellStyleXfs>
  <cellXfs count="201">
    <xf numFmtId="0" fontId="0" fillId="0" borderId="0" xfId="0"/>
    <xf numFmtId="3" fontId="0" fillId="0" borderId="0" xfId="0" applyNumberFormat="1" applyAlignment="1">
      <alignment vertical="center"/>
    </xf>
    <xf numFmtId="3" fontId="0" fillId="0" borderId="1" xfId="0" applyNumberFormat="1" applyBorder="1" applyAlignment="1">
      <alignment horizontal="center" vertical="center"/>
    </xf>
    <xf numFmtId="3" fontId="1" fillId="0" borderId="1" xfId="0" applyNumberFormat="1" applyFont="1" applyBorder="1" applyAlignment="1">
      <alignment horizontal="center" vertical="center"/>
    </xf>
    <xf numFmtId="3" fontId="0" fillId="0" borderId="0" xfId="0" applyNumberFormat="1" applyAlignment="1">
      <alignment horizontal="center" vertical="center"/>
    </xf>
    <xf numFmtId="3" fontId="1" fillId="0" borderId="0" xfId="0" applyNumberFormat="1" applyFont="1" applyAlignment="1">
      <alignment vertical="center"/>
    </xf>
    <xf numFmtId="3" fontId="1" fillId="0" borderId="1" xfId="0" applyNumberFormat="1" applyFont="1" applyBorder="1" applyAlignment="1">
      <alignment horizontal="center" vertical="center" wrapText="1"/>
    </xf>
    <xf numFmtId="3" fontId="1" fillId="0" borderId="0" xfId="0" applyNumberFormat="1" applyFont="1" applyAlignment="1">
      <alignment horizontal="center" vertical="center"/>
    </xf>
    <xf numFmtId="9" fontId="1" fillId="0" borderId="1" xfId="0" applyNumberFormat="1" applyFont="1" applyBorder="1" applyAlignment="1">
      <alignment horizontal="center" vertical="center" wrapText="1"/>
    </xf>
    <xf numFmtId="9" fontId="0" fillId="0" borderId="1" xfId="0" applyNumberFormat="1" applyBorder="1" applyAlignment="1">
      <alignment horizontal="center" vertical="center"/>
    </xf>
    <xf numFmtId="9" fontId="0" fillId="0" borderId="0" xfId="0" applyNumberFormat="1" applyAlignment="1">
      <alignment horizontal="center" vertical="center"/>
    </xf>
    <xf numFmtId="3" fontId="1" fillId="0" borderId="3" xfId="0" applyNumberFormat="1" applyFont="1" applyBorder="1" applyAlignment="1">
      <alignment horizontal="center" vertical="center" wrapText="1"/>
    </xf>
    <xf numFmtId="0" fontId="0" fillId="0" borderId="0" xfId="0"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left" vertical="center"/>
    </xf>
    <xf numFmtId="0" fontId="0" fillId="0" borderId="1" xfId="0" applyBorder="1" applyAlignment="1">
      <alignment horizontal="center" vertical="center"/>
    </xf>
    <xf numFmtId="0" fontId="4" fillId="0" borderId="1" xfId="0" applyFont="1" applyBorder="1" applyAlignment="1">
      <alignment horizontal="left" vertical="center"/>
    </xf>
    <xf numFmtId="0" fontId="0" fillId="0" borderId="1" xfId="0" applyFont="1" applyBorder="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0" fillId="0" borderId="0" xfId="0" applyAlignment="1">
      <alignment horizontal="center" vertical="center" wrapText="1"/>
    </xf>
    <xf numFmtId="3" fontId="0" fillId="0" borderId="1" xfId="0" applyNumberFormat="1" applyBorder="1" applyAlignment="1">
      <alignment horizontal="center" vertical="center" wrapText="1"/>
    </xf>
    <xf numFmtId="0" fontId="6" fillId="0" borderId="0" xfId="0" applyNumberFormat="1" applyFont="1" applyFill="1" applyBorder="1" applyAlignment="1">
      <alignment horizontal="left" vertical="top"/>
    </xf>
    <xf numFmtId="0" fontId="6" fillId="0" borderId="0" xfId="0" applyNumberFormat="1" applyFont="1" applyFill="1" applyBorder="1" applyAlignment="1">
      <alignment horizontal="center" vertical="center"/>
    </xf>
    <xf numFmtId="164" fontId="6" fillId="0" borderId="0" xfId="1" applyFont="1" applyFill="1" applyBorder="1" applyAlignment="1">
      <alignment horizontal="left" vertical="top"/>
    </xf>
    <xf numFmtId="14" fontId="6" fillId="0" borderId="0" xfId="0" applyNumberFormat="1" applyFont="1" applyFill="1" applyBorder="1" applyAlignment="1">
      <alignment horizontal="left" vertical="top"/>
    </xf>
    <xf numFmtId="165" fontId="6" fillId="0" borderId="0" xfId="1" applyNumberFormat="1" applyFont="1" applyFill="1" applyBorder="1" applyAlignment="1">
      <alignment horizontal="left" vertical="top"/>
    </xf>
    <xf numFmtId="14" fontId="6" fillId="0" borderId="0" xfId="0" applyNumberFormat="1" applyFont="1" applyFill="1" applyBorder="1" applyAlignment="1">
      <alignment horizontal="center" vertical="top"/>
    </xf>
    <xf numFmtId="164" fontId="6" fillId="0" borderId="0" xfId="1" applyFont="1" applyFill="1" applyBorder="1" applyAlignment="1">
      <alignment vertical="top"/>
    </xf>
    <xf numFmtId="0" fontId="6" fillId="0" borderId="0" xfId="0" applyNumberFormat="1" applyFont="1" applyFill="1" applyBorder="1" applyAlignment="1">
      <alignment horizontal="center" vertical="top"/>
    </xf>
    <xf numFmtId="14" fontId="6" fillId="0" borderId="0" xfId="0" applyNumberFormat="1" applyFont="1" applyFill="1" applyBorder="1" applyAlignment="1">
      <alignment horizontal="right" vertical="center"/>
    </xf>
    <xf numFmtId="164" fontId="6" fillId="0" borderId="0" xfId="1" applyNumberFormat="1" applyFont="1" applyFill="1" applyBorder="1" applyAlignment="1">
      <alignment horizontal="left" vertical="top"/>
    </xf>
    <xf numFmtId="166" fontId="6" fillId="0" borderId="0" xfId="0" applyNumberFormat="1" applyFont="1" applyFill="1" applyBorder="1" applyAlignment="1">
      <alignment horizontal="left" vertical="top"/>
    </xf>
    <xf numFmtId="165" fontId="6" fillId="0" borderId="0" xfId="1" applyNumberFormat="1" applyFont="1" applyFill="1" applyBorder="1" applyAlignment="1">
      <alignment horizontal="right" vertical="center"/>
    </xf>
    <xf numFmtId="164" fontId="6" fillId="0" borderId="0" xfId="1" applyFont="1" applyFill="1" applyBorder="1" applyAlignment="1">
      <alignment horizontal="center" vertical="center"/>
    </xf>
    <xf numFmtId="0" fontId="6" fillId="0" borderId="0" xfId="1" applyNumberFormat="1" applyFont="1" applyFill="1" applyBorder="1" applyAlignment="1">
      <alignment horizontal="left" vertical="top"/>
    </xf>
    <xf numFmtId="0" fontId="6" fillId="0" borderId="0" xfId="0" applyNumberFormat="1" applyFont="1" applyFill="1" applyBorder="1" applyAlignment="1">
      <alignment horizontal="left" vertical="center"/>
    </xf>
    <xf numFmtId="164" fontId="6" fillId="0" borderId="0" xfId="0" applyNumberFormat="1" applyFont="1" applyFill="1" applyBorder="1" applyAlignment="1">
      <alignment horizontal="left" vertical="top"/>
    </xf>
    <xf numFmtId="14" fontId="6" fillId="0" borderId="0" xfId="0" applyNumberFormat="1" applyFont="1" applyFill="1" applyBorder="1" applyAlignment="1">
      <alignment horizontal="left"/>
    </xf>
    <xf numFmtId="14" fontId="6" fillId="0" borderId="0" xfId="0" applyNumberFormat="1" applyFont="1" applyFill="1" applyBorder="1" applyAlignment="1">
      <alignment vertical="top"/>
    </xf>
    <xf numFmtId="0" fontId="6" fillId="0" borderId="0" xfId="0" applyNumberFormat="1" applyFont="1" applyFill="1" applyBorder="1" applyAlignment="1">
      <alignment horizontal="left" vertical="center" wrapText="1"/>
    </xf>
    <xf numFmtId="49" fontId="6" fillId="0" borderId="0" xfId="1" applyNumberFormat="1" applyFont="1" applyFill="1" applyBorder="1" applyAlignment="1">
      <alignment horizontal="left" vertical="top"/>
    </xf>
    <xf numFmtId="0" fontId="6" fillId="0" borderId="0" xfId="2" applyNumberFormat="1" applyFont="1" applyFill="1" applyBorder="1" applyAlignment="1">
      <alignment horizontal="left" vertical="center"/>
    </xf>
    <xf numFmtId="14" fontId="6" fillId="0" borderId="0" xfId="0" applyNumberFormat="1" applyFont="1" applyFill="1" applyBorder="1" applyAlignment="1">
      <alignment horizontal="left" vertical="center"/>
    </xf>
    <xf numFmtId="14" fontId="6" fillId="0" borderId="0" xfId="0" applyNumberFormat="1" applyFont="1" applyFill="1" applyBorder="1" applyAlignment="1">
      <alignment horizontal="center" vertical="center"/>
    </xf>
    <xf numFmtId="0" fontId="7" fillId="0" borderId="0" xfId="0" applyNumberFormat="1" applyFont="1" applyFill="1" applyBorder="1" applyAlignment="1">
      <alignment horizontal="left" vertical="top"/>
    </xf>
    <xf numFmtId="0" fontId="6" fillId="0" borderId="0" xfId="0" applyNumberFormat="1" applyFont="1" applyFill="1" applyBorder="1" applyAlignment="1">
      <alignment vertical="center"/>
    </xf>
    <xf numFmtId="49" fontId="6" fillId="0" borderId="0" xfId="1" applyNumberFormat="1" applyFont="1" applyFill="1" applyBorder="1" applyAlignment="1">
      <alignment horizontal="left" vertical="top" wrapText="1"/>
    </xf>
    <xf numFmtId="0" fontId="6" fillId="2" borderId="0" xfId="0" applyNumberFormat="1" applyFont="1" applyFill="1" applyBorder="1" applyAlignment="1">
      <alignment horizontal="left" vertical="top"/>
    </xf>
    <xf numFmtId="164" fontId="6" fillId="2" borderId="0" xfId="1" applyFont="1" applyFill="1" applyBorder="1" applyAlignment="1">
      <alignment horizontal="left" vertical="top"/>
    </xf>
    <xf numFmtId="14" fontId="6" fillId="2" borderId="0" xfId="0" applyNumberFormat="1" applyFont="1" applyFill="1" applyBorder="1" applyAlignment="1">
      <alignment horizontal="center" vertical="center"/>
    </xf>
    <xf numFmtId="14" fontId="6" fillId="2" borderId="0" xfId="0" applyNumberFormat="1" applyFont="1" applyFill="1" applyBorder="1" applyAlignment="1">
      <alignment horizontal="left"/>
    </xf>
    <xf numFmtId="164" fontId="6" fillId="2" borderId="0" xfId="0" applyNumberFormat="1" applyFont="1" applyFill="1" applyBorder="1" applyAlignment="1">
      <alignment horizontal="left" vertical="top"/>
    </xf>
    <xf numFmtId="14" fontId="6" fillId="2" borderId="0" xfId="0" applyNumberFormat="1" applyFont="1" applyFill="1" applyBorder="1" applyAlignment="1">
      <alignment horizontal="left" vertical="top"/>
    </xf>
    <xf numFmtId="165" fontId="6" fillId="2" borderId="0" xfId="1" applyNumberFormat="1" applyFont="1" applyFill="1" applyBorder="1" applyAlignment="1">
      <alignment horizontal="left" vertical="top"/>
    </xf>
    <xf numFmtId="14" fontId="6" fillId="2" borderId="0" xfId="0" applyNumberFormat="1" applyFont="1" applyFill="1" applyBorder="1" applyAlignment="1">
      <alignment horizontal="left" vertical="center"/>
    </xf>
    <xf numFmtId="0" fontId="6" fillId="2" borderId="0" xfId="0" applyNumberFormat="1" applyFont="1" applyFill="1" applyBorder="1" applyAlignment="1">
      <alignment horizontal="center" vertical="center"/>
    </xf>
    <xf numFmtId="0" fontId="6" fillId="2" borderId="0" xfId="0" applyNumberFormat="1" applyFont="1" applyFill="1" applyBorder="1" applyAlignment="1">
      <alignment horizontal="center" vertical="top"/>
    </xf>
    <xf numFmtId="14" fontId="6" fillId="2" borderId="0" xfId="0" applyNumberFormat="1" applyFont="1" applyFill="1" applyBorder="1" applyAlignment="1">
      <alignment horizontal="right" vertical="center"/>
    </xf>
    <xf numFmtId="164" fontId="6" fillId="2" borderId="0" xfId="1" applyNumberFormat="1" applyFont="1" applyFill="1" applyBorder="1" applyAlignment="1">
      <alignment horizontal="left" vertical="top"/>
    </xf>
    <xf numFmtId="168" fontId="6" fillId="2" borderId="0" xfId="0" applyNumberFormat="1" applyFont="1" applyFill="1" applyBorder="1" applyAlignment="1">
      <alignment horizontal="left" vertical="center"/>
    </xf>
    <xf numFmtId="166" fontId="6" fillId="2" borderId="0" xfId="0" applyNumberFormat="1" applyFont="1" applyFill="1" applyBorder="1" applyAlignment="1">
      <alignment horizontal="left" vertical="center"/>
    </xf>
    <xf numFmtId="165" fontId="6" fillId="2" borderId="0" xfId="1" applyNumberFormat="1" applyFont="1" applyFill="1" applyBorder="1" applyAlignment="1">
      <alignment horizontal="right" vertical="center"/>
    </xf>
    <xf numFmtId="0" fontId="6" fillId="2" borderId="0" xfId="0" applyNumberFormat="1" applyFont="1" applyFill="1" applyBorder="1" applyAlignment="1">
      <alignment horizontal="left" vertical="center"/>
    </xf>
    <xf numFmtId="164" fontId="6" fillId="2" borderId="0" xfId="1" applyFont="1" applyFill="1" applyBorder="1" applyAlignment="1">
      <alignment horizontal="center" vertical="center"/>
    </xf>
    <xf numFmtId="0" fontId="6" fillId="2" borderId="0" xfId="1" applyNumberFormat="1" applyFont="1" applyFill="1" applyBorder="1" applyAlignment="1">
      <alignment horizontal="left" vertical="top"/>
    </xf>
    <xf numFmtId="165" fontId="6" fillId="2" borderId="0" xfId="1" applyNumberFormat="1" applyFont="1" applyFill="1"/>
    <xf numFmtId="0" fontId="6" fillId="3" borderId="0" xfId="0" applyNumberFormat="1" applyFont="1" applyFill="1" applyBorder="1" applyAlignment="1">
      <alignment horizontal="left" vertical="top"/>
    </xf>
    <xf numFmtId="164" fontId="6" fillId="3" borderId="0" xfId="1" applyFont="1" applyFill="1" applyBorder="1" applyAlignment="1">
      <alignment horizontal="left" vertical="top"/>
    </xf>
    <xf numFmtId="0" fontId="6" fillId="3" borderId="0" xfId="0" applyNumberFormat="1" applyFont="1" applyFill="1" applyBorder="1" applyAlignment="1">
      <alignment horizontal="center" vertical="center"/>
    </xf>
    <xf numFmtId="14" fontId="6" fillId="3" borderId="0" xfId="0" applyNumberFormat="1" applyFont="1" applyFill="1" applyBorder="1" applyAlignment="1">
      <alignment horizontal="left" vertical="top"/>
    </xf>
    <xf numFmtId="165" fontId="6" fillId="3" borderId="0" xfId="1" applyNumberFormat="1" applyFont="1" applyFill="1" applyBorder="1" applyAlignment="1">
      <alignment horizontal="left" vertical="top"/>
    </xf>
    <xf numFmtId="14" fontId="6" fillId="3" borderId="0" xfId="0" applyNumberFormat="1" applyFont="1" applyFill="1" applyBorder="1" applyAlignment="1">
      <alignment horizontal="left" vertical="center"/>
    </xf>
    <xf numFmtId="164" fontId="6" fillId="3" borderId="0" xfId="1" applyFont="1" applyFill="1" applyBorder="1" applyAlignment="1">
      <alignment vertical="top"/>
    </xf>
    <xf numFmtId="0" fontId="6" fillId="3" borderId="0" xfId="0" applyNumberFormat="1" applyFont="1" applyFill="1" applyBorder="1" applyAlignment="1">
      <alignment horizontal="center" vertical="top"/>
    </xf>
    <xf numFmtId="14" fontId="6" fillId="3" borderId="0" xfId="0" applyNumberFormat="1" applyFont="1" applyFill="1" applyBorder="1" applyAlignment="1">
      <alignment horizontal="right" vertical="center"/>
    </xf>
    <xf numFmtId="168" fontId="6" fillId="3" borderId="0" xfId="0" applyNumberFormat="1" applyFont="1" applyFill="1" applyBorder="1" applyAlignment="1">
      <alignment horizontal="left" vertical="center"/>
    </xf>
    <xf numFmtId="166" fontId="6" fillId="3" borderId="0" xfId="0" applyNumberFormat="1" applyFont="1" applyFill="1" applyBorder="1" applyAlignment="1">
      <alignment horizontal="left" vertical="top"/>
    </xf>
    <xf numFmtId="165" fontId="6" fillId="3" borderId="0" xfId="1" applyNumberFormat="1" applyFont="1" applyFill="1" applyBorder="1" applyAlignment="1">
      <alignment horizontal="right" vertical="center"/>
    </xf>
    <xf numFmtId="0" fontId="6" fillId="3" borderId="0" xfId="0" applyNumberFormat="1" applyFont="1" applyFill="1" applyBorder="1" applyAlignment="1">
      <alignment horizontal="left" vertical="top" wrapText="1"/>
    </xf>
    <xf numFmtId="165" fontId="6" fillId="3" borderId="0" xfId="0" applyNumberFormat="1" applyFont="1" applyFill="1" applyBorder="1" applyAlignment="1">
      <alignment horizontal="left" vertical="top"/>
    </xf>
    <xf numFmtId="0" fontId="6" fillId="3" borderId="0" xfId="0" applyNumberFormat="1" applyFont="1" applyFill="1" applyBorder="1" applyAlignment="1">
      <alignment horizontal="left" vertical="center"/>
    </xf>
    <xf numFmtId="164" fontId="6" fillId="2" borderId="0" xfId="1" applyFont="1" applyFill="1" applyBorder="1" applyAlignment="1">
      <alignment vertical="top"/>
    </xf>
    <xf numFmtId="14" fontId="6" fillId="2" borderId="0" xfId="0" applyNumberFormat="1" applyFont="1" applyFill="1" applyBorder="1" applyAlignment="1">
      <alignment horizontal="right"/>
    </xf>
    <xf numFmtId="164" fontId="6" fillId="3" borderId="0" xfId="1" applyFont="1" applyFill="1" applyBorder="1" applyAlignment="1">
      <alignment horizontal="center" vertical="center"/>
    </xf>
    <xf numFmtId="0" fontId="6" fillId="3" borderId="0" xfId="0" applyNumberFormat="1" applyFont="1" applyFill="1" applyBorder="1" applyAlignment="1">
      <alignment horizontal="left" vertical="center" wrapText="1"/>
    </xf>
    <xf numFmtId="14" fontId="6" fillId="3" borderId="0" xfId="0" applyNumberFormat="1" applyFont="1" applyFill="1" applyBorder="1" applyAlignment="1">
      <alignment horizontal="center" vertical="center"/>
    </xf>
    <xf numFmtId="0" fontId="6" fillId="3" borderId="0" xfId="1" applyNumberFormat="1" applyFont="1" applyFill="1" applyBorder="1" applyAlignment="1">
      <alignment horizontal="left" vertical="top"/>
    </xf>
    <xf numFmtId="14" fontId="6" fillId="3" borderId="0" xfId="1" applyNumberFormat="1" applyFont="1" applyFill="1" applyBorder="1" applyAlignment="1">
      <alignment horizontal="left" vertical="top"/>
    </xf>
    <xf numFmtId="14" fontId="6" fillId="3" borderId="0" xfId="0" applyNumberFormat="1" applyFont="1" applyFill="1" applyBorder="1" applyAlignment="1">
      <alignment horizontal="center" vertical="top"/>
    </xf>
    <xf numFmtId="0" fontId="7" fillId="3" borderId="0" xfId="0" applyNumberFormat="1" applyFont="1" applyFill="1" applyBorder="1" applyAlignment="1">
      <alignment horizontal="left" vertical="top"/>
    </xf>
    <xf numFmtId="165" fontId="6" fillId="2" borderId="0" xfId="1" applyNumberFormat="1" applyFont="1" applyFill="1" applyAlignment="1">
      <alignment horizontal="right" vertical="center"/>
    </xf>
    <xf numFmtId="0" fontId="6" fillId="2" borderId="0" xfId="0" applyNumberFormat="1" applyFont="1" applyFill="1" applyBorder="1" applyAlignment="1">
      <alignment horizontal="left" vertical="center" wrapText="1"/>
    </xf>
    <xf numFmtId="0" fontId="7" fillId="3" borderId="0" xfId="0" applyNumberFormat="1" applyFont="1" applyFill="1" applyBorder="1" applyAlignment="1">
      <alignment horizontal="left" vertical="center"/>
    </xf>
    <xf numFmtId="164" fontId="7" fillId="3" borderId="0" xfId="1" applyFont="1" applyFill="1" applyBorder="1" applyAlignment="1">
      <alignment horizontal="left" vertical="center"/>
    </xf>
    <xf numFmtId="164" fontId="6" fillId="3" borderId="0" xfId="0" applyNumberFormat="1" applyFont="1" applyFill="1" applyBorder="1" applyAlignment="1">
      <alignment horizontal="left" vertical="top"/>
    </xf>
    <xf numFmtId="14" fontId="6" fillId="3" borderId="0" xfId="0" applyNumberFormat="1" applyFont="1" applyFill="1" applyBorder="1" applyAlignment="1">
      <alignment horizontal="left"/>
    </xf>
    <xf numFmtId="0" fontId="7" fillId="3" borderId="0" xfId="2" applyNumberFormat="1" applyFont="1" applyFill="1" applyBorder="1" applyAlignment="1">
      <alignment horizontal="left" vertical="center"/>
    </xf>
    <xf numFmtId="14" fontId="7" fillId="3" borderId="0" xfId="0" applyNumberFormat="1" applyFont="1" applyFill="1" applyBorder="1" applyAlignment="1">
      <alignment horizontal="left" vertical="center"/>
    </xf>
    <xf numFmtId="165" fontId="7" fillId="3" borderId="0" xfId="1" applyNumberFormat="1" applyFont="1" applyFill="1" applyBorder="1" applyAlignment="1">
      <alignment horizontal="left" vertical="center"/>
    </xf>
    <xf numFmtId="14" fontId="6" fillId="3" borderId="0" xfId="0" applyNumberFormat="1" applyFont="1" applyFill="1" applyBorder="1" applyAlignment="1">
      <alignment vertical="center"/>
    </xf>
    <xf numFmtId="0" fontId="6" fillId="3" borderId="0" xfId="2" applyNumberFormat="1" applyFont="1" applyFill="1" applyBorder="1" applyAlignment="1">
      <alignment horizontal="left" vertical="center"/>
    </xf>
    <xf numFmtId="14" fontId="7" fillId="3" borderId="0" xfId="0" applyNumberFormat="1" applyFont="1" applyFill="1" applyBorder="1" applyAlignment="1">
      <alignment horizontal="right" vertical="center"/>
    </xf>
    <xf numFmtId="14" fontId="6" fillId="3" borderId="0" xfId="1" applyNumberFormat="1" applyFont="1" applyFill="1" applyBorder="1" applyAlignment="1">
      <alignment horizontal="left" vertical="center"/>
    </xf>
    <xf numFmtId="166" fontId="6" fillId="3" borderId="0" xfId="0" applyNumberFormat="1" applyFont="1" applyFill="1" applyBorder="1" applyAlignment="1">
      <alignment horizontal="left" vertical="center"/>
    </xf>
    <xf numFmtId="164" fontId="7" fillId="3" borderId="0" xfId="1" applyNumberFormat="1" applyFont="1" applyFill="1" applyBorder="1" applyAlignment="1">
      <alignment horizontal="left" vertical="center"/>
    </xf>
    <xf numFmtId="0" fontId="7" fillId="3" borderId="0" xfId="0" applyNumberFormat="1" applyFont="1" applyFill="1" applyBorder="1" applyAlignment="1">
      <alignment horizontal="center" vertical="center"/>
    </xf>
    <xf numFmtId="165" fontId="7" fillId="3" borderId="0" xfId="1" applyNumberFormat="1" applyFont="1" applyFill="1" applyBorder="1" applyAlignment="1">
      <alignment horizontal="right" vertical="center"/>
    </xf>
    <xf numFmtId="49" fontId="6" fillId="3" borderId="0" xfId="1" applyNumberFormat="1" applyFont="1" applyFill="1" applyBorder="1" applyAlignment="1">
      <alignment horizontal="left" vertical="center"/>
    </xf>
    <xf numFmtId="49" fontId="6" fillId="3" borderId="0" xfId="0" applyNumberFormat="1" applyFont="1" applyFill="1" applyBorder="1" applyAlignment="1">
      <alignment horizontal="right" vertical="center"/>
    </xf>
    <xf numFmtId="165" fontId="6" fillId="3" borderId="0" xfId="1" applyNumberFormat="1" applyFont="1" applyFill="1" applyAlignment="1">
      <alignment horizontal="right"/>
    </xf>
    <xf numFmtId="164" fontId="6" fillId="3" borderId="0" xfId="1" applyFont="1" applyFill="1" applyBorder="1" applyAlignment="1">
      <alignment horizontal="left" vertical="center"/>
    </xf>
    <xf numFmtId="165" fontId="6" fillId="3" borderId="0" xfId="1" applyNumberFormat="1" applyFont="1" applyFill="1" applyBorder="1" applyAlignment="1">
      <alignment horizontal="left" vertical="center"/>
    </xf>
    <xf numFmtId="14" fontId="6" fillId="3" borderId="0" xfId="2" applyNumberFormat="1" applyFont="1" applyFill="1" applyBorder="1" applyAlignment="1">
      <alignment horizontal="left" vertical="center"/>
    </xf>
    <xf numFmtId="164" fontId="6" fillId="3" borderId="0" xfId="1" applyFont="1" applyFill="1" applyBorder="1" applyAlignment="1">
      <alignment vertical="center"/>
    </xf>
    <xf numFmtId="14" fontId="6" fillId="3" borderId="0" xfId="1" applyNumberFormat="1" applyFont="1" applyFill="1" applyBorder="1" applyAlignment="1">
      <alignment horizontal="center" vertical="center"/>
    </xf>
    <xf numFmtId="0" fontId="6" fillId="3" borderId="0" xfId="1" applyNumberFormat="1" applyFont="1" applyFill="1" applyBorder="1" applyAlignment="1">
      <alignment horizontal="left" vertical="center"/>
    </xf>
    <xf numFmtId="14" fontId="6" fillId="3" borderId="0" xfId="0" applyNumberFormat="1" applyFont="1" applyFill="1" applyBorder="1" applyAlignment="1">
      <alignment vertical="top"/>
    </xf>
    <xf numFmtId="164" fontId="6" fillId="3" borderId="0" xfId="1" applyNumberFormat="1" applyFont="1" applyFill="1" applyBorder="1" applyAlignment="1">
      <alignment horizontal="left" vertical="top"/>
    </xf>
    <xf numFmtId="49" fontId="6" fillId="3" borderId="0" xfId="1" applyNumberFormat="1" applyFont="1" applyFill="1" applyBorder="1" applyAlignment="1">
      <alignment horizontal="left" vertical="top"/>
    </xf>
    <xf numFmtId="0" fontId="6" fillId="3" borderId="0" xfId="0" applyFont="1" applyFill="1" applyBorder="1" applyAlignment="1">
      <alignment horizontal="left"/>
    </xf>
    <xf numFmtId="166" fontId="6" fillId="3" borderId="0" xfId="1" applyNumberFormat="1" applyFont="1" applyFill="1" applyBorder="1" applyAlignment="1">
      <alignment horizontal="left" vertical="center"/>
    </xf>
    <xf numFmtId="0" fontId="6" fillId="3" borderId="0" xfId="0" applyFont="1" applyFill="1" applyBorder="1" applyAlignment="1">
      <alignment horizontal="justify"/>
    </xf>
    <xf numFmtId="14" fontId="7" fillId="3" borderId="0" xfId="0" applyNumberFormat="1" applyFont="1" applyFill="1" applyBorder="1" applyAlignment="1">
      <alignment horizontal="center" vertical="center"/>
    </xf>
    <xf numFmtId="14" fontId="7" fillId="3" borderId="0" xfId="2" applyNumberFormat="1" applyFont="1" applyFill="1" applyBorder="1" applyAlignment="1">
      <alignment horizontal="left" vertical="center"/>
    </xf>
    <xf numFmtId="164" fontId="7" fillId="3" borderId="0" xfId="1" applyFont="1" applyFill="1" applyBorder="1" applyAlignment="1">
      <alignment vertical="center"/>
    </xf>
    <xf numFmtId="14" fontId="7" fillId="3" borderId="0" xfId="1" applyNumberFormat="1" applyFont="1" applyFill="1" applyBorder="1" applyAlignment="1">
      <alignment horizontal="left" vertical="center"/>
    </xf>
    <xf numFmtId="14" fontId="7" fillId="3" borderId="0" xfId="1" applyNumberFormat="1" applyFont="1" applyFill="1" applyBorder="1" applyAlignment="1">
      <alignment horizontal="center" vertical="center"/>
    </xf>
    <xf numFmtId="166" fontId="7" fillId="3" borderId="0" xfId="1" applyNumberFormat="1" applyFont="1" applyFill="1" applyBorder="1" applyAlignment="1">
      <alignment horizontal="left" vertical="center"/>
    </xf>
    <xf numFmtId="0" fontId="7" fillId="3" borderId="0" xfId="0" applyNumberFormat="1" applyFont="1" applyFill="1" applyBorder="1" applyAlignment="1">
      <alignment horizontal="left" vertical="center" wrapText="1"/>
    </xf>
    <xf numFmtId="164" fontId="6" fillId="0" borderId="0" xfId="1" applyFont="1" applyFill="1" applyBorder="1" applyAlignment="1">
      <alignment horizontal="left" vertical="center"/>
    </xf>
    <xf numFmtId="165" fontId="6" fillId="0" borderId="0" xfId="1" applyNumberFormat="1" applyFont="1" applyFill="1" applyBorder="1" applyAlignment="1">
      <alignment horizontal="left" vertical="center"/>
    </xf>
    <xf numFmtId="14" fontId="6" fillId="0" borderId="0" xfId="2" applyNumberFormat="1" applyFont="1" applyFill="1" applyBorder="1" applyAlignment="1">
      <alignment horizontal="left" vertical="center"/>
    </xf>
    <xf numFmtId="0" fontId="7" fillId="0" borderId="0" xfId="0" applyNumberFormat="1" applyFont="1" applyFill="1" applyBorder="1" applyAlignment="1">
      <alignment horizontal="center" vertical="center"/>
    </xf>
    <xf numFmtId="164" fontId="6" fillId="0" borderId="0" xfId="1" applyFont="1" applyFill="1" applyBorder="1" applyAlignment="1">
      <alignment vertical="center"/>
    </xf>
    <xf numFmtId="14" fontId="6" fillId="0" borderId="0" xfId="1" applyNumberFormat="1" applyFont="1" applyFill="1" applyBorder="1" applyAlignment="1">
      <alignment horizontal="center" vertical="center"/>
    </xf>
    <xf numFmtId="166" fontId="6" fillId="0" borderId="0" xfId="0" applyNumberFormat="1" applyFont="1" applyFill="1" applyBorder="1" applyAlignment="1">
      <alignment horizontal="left" vertical="center"/>
    </xf>
    <xf numFmtId="165" fontId="7" fillId="0" borderId="0" xfId="1" applyNumberFormat="1" applyFont="1" applyFill="1" applyBorder="1" applyAlignment="1">
      <alignment horizontal="right" vertical="center"/>
    </xf>
    <xf numFmtId="3" fontId="6" fillId="0" borderId="0" xfId="0" applyNumberFormat="1" applyFont="1" applyFill="1" applyBorder="1"/>
    <xf numFmtId="0" fontId="6" fillId="0" borderId="0" xfId="1" applyNumberFormat="1" applyFont="1" applyFill="1" applyBorder="1" applyAlignment="1">
      <alignment horizontal="left" vertical="center"/>
    </xf>
    <xf numFmtId="165" fontId="6" fillId="0" borderId="0" xfId="1" applyNumberFormat="1" applyFont="1" applyFill="1" applyAlignment="1">
      <alignment horizontal="right"/>
    </xf>
    <xf numFmtId="14" fontId="7" fillId="3" borderId="0" xfId="1" applyNumberFormat="1" applyFont="1" applyFill="1" applyBorder="1" applyAlignment="1">
      <alignment horizontal="right" vertical="center"/>
    </xf>
    <xf numFmtId="164" fontId="6" fillId="3" borderId="0" xfId="1" applyNumberFormat="1" applyFont="1" applyFill="1" applyBorder="1" applyAlignment="1">
      <alignment horizontal="left" vertical="center"/>
    </xf>
    <xf numFmtId="0" fontId="6" fillId="3" borderId="0" xfId="0" applyNumberFormat="1" applyFont="1" applyFill="1" applyBorder="1" applyAlignment="1">
      <alignment horizontal="left"/>
    </xf>
    <xf numFmtId="0" fontId="6" fillId="3" borderId="0" xfId="0" applyFont="1" applyFill="1" applyBorder="1"/>
    <xf numFmtId="165" fontId="6" fillId="3" borderId="0" xfId="1" applyNumberFormat="1" applyFont="1" applyFill="1" applyAlignment="1">
      <alignment horizontal="right" vertical="center"/>
    </xf>
    <xf numFmtId="0" fontId="8" fillId="4" borderId="0" xfId="0" applyNumberFormat="1" applyFont="1" applyFill="1" applyBorder="1" applyAlignment="1">
      <alignment horizontal="center" vertical="center" wrapText="1"/>
    </xf>
    <xf numFmtId="14" fontId="8" fillId="4" borderId="0" xfId="0" applyNumberFormat="1" applyFont="1" applyFill="1" applyBorder="1" applyAlignment="1">
      <alignment horizontal="center" vertical="center" wrapText="1"/>
    </xf>
    <xf numFmtId="0" fontId="8" fillId="5" borderId="0" xfId="0" applyNumberFormat="1" applyFont="1" applyFill="1" applyBorder="1" applyAlignment="1">
      <alignment horizontal="center" vertical="center" wrapText="1"/>
    </xf>
    <xf numFmtId="0" fontId="8" fillId="5" borderId="0" xfId="2" applyNumberFormat="1" applyFont="1" applyFill="1" applyBorder="1" applyAlignment="1">
      <alignment horizontal="center" vertical="center" wrapText="1"/>
    </xf>
    <xf numFmtId="164" fontId="8" fillId="5" borderId="0" xfId="1" applyFont="1" applyFill="1" applyBorder="1" applyAlignment="1">
      <alignment horizontal="center" vertical="center" wrapText="1"/>
    </xf>
    <xf numFmtId="0" fontId="8" fillId="4" borderId="0" xfId="2" applyNumberFormat="1" applyFont="1" applyFill="1" applyBorder="1" applyAlignment="1">
      <alignment horizontal="center" vertical="center" wrapText="1"/>
    </xf>
    <xf numFmtId="164" fontId="8" fillId="4" borderId="0" xfId="1" applyFont="1" applyFill="1" applyBorder="1" applyAlignment="1">
      <alignment horizontal="center" vertical="center" wrapText="1"/>
    </xf>
    <xf numFmtId="14" fontId="8" fillId="2" borderId="0" xfId="0" applyNumberFormat="1" applyFont="1" applyFill="1" applyBorder="1" applyAlignment="1">
      <alignment horizontal="center" vertical="center" wrapText="1"/>
    </xf>
    <xf numFmtId="0" fontId="8" fillId="2" borderId="0" xfId="2"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165" fontId="8" fillId="2" borderId="0" xfId="1" applyNumberFormat="1" applyFont="1" applyFill="1" applyBorder="1" applyAlignment="1">
      <alignment horizontal="center" vertical="center" wrapText="1"/>
    </xf>
    <xf numFmtId="164" fontId="8" fillId="2" borderId="0" xfId="1" applyFont="1" applyFill="1" applyBorder="1" applyAlignment="1">
      <alignment horizontal="center" vertical="center" wrapText="1"/>
    </xf>
    <xf numFmtId="14" fontId="8" fillId="6" borderId="0" xfId="0" applyNumberFormat="1" applyFont="1" applyFill="1" applyBorder="1" applyAlignment="1">
      <alignment horizontal="center" vertical="center" wrapText="1"/>
    </xf>
    <xf numFmtId="0" fontId="8" fillId="6" borderId="0" xfId="2" applyNumberFormat="1" applyFont="1" applyFill="1" applyBorder="1" applyAlignment="1">
      <alignment horizontal="center" vertical="center" wrapText="1"/>
    </xf>
    <xf numFmtId="14" fontId="8" fillId="6" borderId="0" xfId="2" applyNumberFormat="1" applyFont="1" applyFill="1" applyBorder="1" applyAlignment="1">
      <alignment horizontal="center" vertical="center" wrapText="1"/>
    </xf>
    <xf numFmtId="0" fontId="8" fillId="6" borderId="0" xfId="0" applyNumberFormat="1" applyFont="1" applyFill="1" applyBorder="1" applyAlignment="1">
      <alignment horizontal="center" vertical="center" wrapText="1"/>
    </xf>
    <xf numFmtId="164" fontId="8" fillId="6" borderId="0" xfId="1" applyFont="1" applyFill="1" applyBorder="1" applyAlignment="1">
      <alignment vertical="center" wrapText="1"/>
    </xf>
    <xf numFmtId="14" fontId="8" fillId="6" borderId="0" xfId="0" applyNumberFormat="1" applyFont="1" applyFill="1" applyBorder="1" applyAlignment="1">
      <alignment horizontal="right" vertical="center" wrapText="1"/>
    </xf>
    <xf numFmtId="164" fontId="8" fillId="6" borderId="0" xfId="1" applyNumberFormat="1" applyFont="1" applyFill="1" applyBorder="1" applyAlignment="1">
      <alignment horizontal="center" vertical="center" wrapText="1"/>
    </xf>
    <xf numFmtId="14" fontId="8" fillId="6" borderId="0" xfId="1" applyNumberFormat="1" applyFont="1" applyFill="1" applyBorder="1" applyAlignment="1">
      <alignment horizontal="center" vertical="center" wrapText="1"/>
    </xf>
    <xf numFmtId="166" fontId="8" fillId="6" borderId="0" xfId="1" applyNumberFormat="1" applyFont="1" applyFill="1" applyBorder="1" applyAlignment="1">
      <alignment horizontal="center" vertical="center" wrapText="1"/>
    </xf>
    <xf numFmtId="164" fontId="8" fillId="6" borderId="0" xfId="1" applyFont="1" applyFill="1" applyBorder="1" applyAlignment="1">
      <alignment horizontal="center" vertical="center" wrapText="1"/>
    </xf>
    <xf numFmtId="14" fontId="8" fillId="4" borderId="0" xfId="0" applyNumberFormat="1" applyFont="1" applyFill="1" applyBorder="1" applyAlignment="1">
      <alignment horizontal="right" vertical="center" wrapText="1"/>
    </xf>
    <xf numFmtId="165" fontId="8" fillId="4" borderId="0" xfId="1" applyNumberFormat="1" applyFont="1" applyFill="1" applyBorder="1" applyAlignment="1">
      <alignment horizontal="right" vertical="center" wrapText="1"/>
    </xf>
    <xf numFmtId="0" fontId="8" fillId="4" borderId="0" xfId="1" applyNumberFormat="1" applyFont="1" applyFill="1" applyBorder="1" applyAlignment="1">
      <alignment horizontal="center" vertical="center" wrapText="1"/>
    </xf>
    <xf numFmtId="165" fontId="8" fillId="4" borderId="0" xfId="1" applyNumberFormat="1" applyFont="1" applyFill="1" applyBorder="1" applyAlignment="1">
      <alignment horizontal="center" vertical="center" wrapText="1"/>
    </xf>
    <xf numFmtId="3" fontId="0" fillId="0" borderId="1" xfId="0" applyNumberFormat="1" applyBorder="1" applyAlignment="1">
      <alignment horizontal="justify" vertical="center" wrapText="1"/>
    </xf>
    <xf numFmtId="0" fontId="0" fillId="7" borderId="1" xfId="0" applyFill="1" applyBorder="1" applyAlignment="1">
      <alignment horizontal="left" vertical="justify"/>
    </xf>
    <xf numFmtId="0" fontId="9" fillId="0" borderId="0" xfId="0" applyFont="1" applyAlignment="1">
      <alignment horizontal="center" vertical="center"/>
    </xf>
    <xf numFmtId="0" fontId="10"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left" vertical="center" wrapText="1"/>
    </xf>
    <xf numFmtId="0" fontId="9" fillId="0" borderId="0" xfId="0" applyFont="1" applyAlignment="1">
      <alignment horizontal="center" vertical="center" wrapText="1"/>
    </xf>
    <xf numFmtId="3" fontId="1" fillId="0" borderId="4" xfId="0" applyNumberFormat="1" applyFont="1" applyBorder="1" applyAlignment="1">
      <alignment horizontal="center" vertical="center" wrapText="1"/>
    </xf>
    <xf numFmtId="3" fontId="1" fillId="0" borderId="5" xfId="0" applyNumberFormat="1" applyFont="1" applyBorder="1" applyAlignment="1">
      <alignment horizontal="center" vertical="center" wrapText="1"/>
    </xf>
    <xf numFmtId="3" fontId="1" fillId="0" borderId="6" xfId="0" applyNumberFormat="1" applyFont="1" applyBorder="1" applyAlignment="1">
      <alignment horizontal="center" vertical="center" wrapText="1"/>
    </xf>
    <xf numFmtId="3" fontId="1" fillId="0" borderId="7" xfId="0" applyNumberFormat="1" applyFont="1" applyBorder="1" applyAlignment="1">
      <alignment horizontal="center" vertical="center" wrapText="1"/>
    </xf>
    <xf numFmtId="3" fontId="1" fillId="0" borderId="0"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 fillId="0" borderId="4" xfId="0" applyFont="1" applyBorder="1" applyAlignment="1">
      <alignment horizontal="center" vertical="center"/>
    </xf>
    <xf numFmtId="0" fontId="1" fillId="0" borderId="6" xfId="0" applyFont="1" applyBorder="1" applyAlignment="1">
      <alignment horizontal="center" vertical="center"/>
    </xf>
    <xf numFmtId="0" fontId="5" fillId="0" borderId="8" xfId="0" applyFont="1" applyBorder="1" applyAlignment="1">
      <alignment horizontal="center" vertical="center" wrapText="1"/>
    </xf>
    <xf numFmtId="0" fontId="5" fillId="0" borderId="9" xfId="0" applyFont="1" applyBorder="1" applyAlignment="1">
      <alignment horizontal="center" vertical="center"/>
    </xf>
    <xf numFmtId="0" fontId="1" fillId="0" borderId="1" xfId="0" applyFont="1" applyBorder="1" applyAlignment="1">
      <alignment horizontal="center" vertical="center"/>
    </xf>
    <xf numFmtId="0" fontId="10" fillId="0" borderId="8" xfId="0" applyFont="1" applyBorder="1" applyAlignment="1">
      <alignment horizontal="center" vertical="center" wrapText="1"/>
    </xf>
    <xf numFmtId="0" fontId="10" fillId="0" borderId="9" xfId="0" applyFont="1" applyBorder="1" applyAlignment="1">
      <alignment horizontal="center" vertical="center"/>
    </xf>
    <xf numFmtId="0" fontId="10" fillId="0" borderId="1" xfId="0" applyFont="1" applyBorder="1" applyAlignment="1">
      <alignment horizontal="center" vertical="center"/>
    </xf>
  </cellXfs>
  <cellStyles count="3">
    <cellStyle name="Millares 2" xfId="1"/>
    <cellStyle name="Moneda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tabSelected="1" zoomScale="85" zoomScaleNormal="85" workbookViewId="0">
      <pane xSplit="5" ySplit="3" topLeftCell="F4" activePane="bottomRight" state="frozen"/>
      <selection pane="topRight" activeCell="F1" sqref="F1"/>
      <selection pane="bottomLeft" activeCell="A4" sqref="A4"/>
      <selection pane="bottomRight" activeCell="F11" sqref="F11"/>
    </sheetView>
  </sheetViews>
  <sheetFormatPr baseColWidth="10" defaultRowHeight="15" x14ac:dyDescent="0.25"/>
  <cols>
    <col min="1" max="1" width="11.42578125" style="4"/>
    <col min="2" max="2" width="81.28515625" style="1" customWidth="1"/>
    <col min="3" max="3" width="11.42578125" style="1" customWidth="1"/>
    <col min="4" max="4" width="10.28515625" style="1" customWidth="1"/>
    <col min="5" max="5" width="63.140625" style="1" customWidth="1"/>
    <col min="6" max="6" width="28.140625" style="1" customWidth="1"/>
    <col min="7" max="7" width="16" style="1" bestFit="1" customWidth="1"/>
    <col min="8" max="8" width="9.85546875" style="1" bestFit="1" customWidth="1"/>
    <col min="9" max="9" width="11.42578125" style="4"/>
    <col min="10" max="10" width="51.140625" style="10" customWidth="1"/>
    <col min="11" max="11" width="12.42578125" style="1" customWidth="1"/>
    <col min="12" max="12" width="13.5703125" style="1" customWidth="1"/>
    <col min="13" max="13" width="15" style="1" customWidth="1"/>
    <col min="14" max="14" width="14.140625" style="1" bestFit="1" customWidth="1"/>
    <col min="15" max="16384" width="11.42578125" style="1"/>
  </cols>
  <sheetData>
    <row r="1" spans="1:15" ht="15" customHeight="1" x14ac:dyDescent="0.25">
      <c r="A1" s="187" t="s">
        <v>5</v>
      </c>
      <c r="B1" s="188"/>
      <c r="C1" s="188"/>
      <c r="D1" s="188"/>
      <c r="E1" s="188"/>
      <c r="F1" s="188"/>
      <c r="G1" s="188"/>
      <c r="H1" s="188"/>
      <c r="I1" s="188"/>
      <c r="J1" s="188"/>
      <c r="K1" s="188"/>
      <c r="L1" s="188"/>
      <c r="M1" s="188"/>
      <c r="N1" s="188"/>
      <c r="O1" s="188"/>
    </row>
    <row r="2" spans="1:15" ht="15" customHeight="1" x14ac:dyDescent="0.25">
      <c r="A2" s="184" t="s">
        <v>10</v>
      </c>
      <c r="B2" s="185"/>
      <c r="C2" s="185"/>
      <c r="D2" s="185"/>
      <c r="E2" s="185"/>
      <c r="F2" s="186"/>
      <c r="G2" s="184" t="s">
        <v>7</v>
      </c>
      <c r="H2" s="185"/>
      <c r="I2" s="186"/>
      <c r="J2" s="11"/>
    </row>
    <row r="3" spans="1:15" s="7" customFormat="1" ht="75" x14ac:dyDescent="0.25">
      <c r="A3" s="3" t="s">
        <v>0</v>
      </c>
      <c r="B3" s="6" t="s">
        <v>8</v>
      </c>
      <c r="C3" s="6" t="s">
        <v>1</v>
      </c>
      <c r="D3" s="6" t="s">
        <v>2</v>
      </c>
      <c r="E3" s="3" t="s">
        <v>3</v>
      </c>
      <c r="F3" s="3" t="s">
        <v>1347</v>
      </c>
      <c r="G3" s="6" t="s">
        <v>11</v>
      </c>
      <c r="H3" s="6" t="s">
        <v>12</v>
      </c>
      <c r="I3" s="6" t="s">
        <v>13</v>
      </c>
      <c r="J3" s="8" t="s">
        <v>6</v>
      </c>
      <c r="K3" s="8" t="s">
        <v>1366</v>
      </c>
      <c r="L3" s="8" t="s">
        <v>1368</v>
      </c>
      <c r="M3" s="8" t="s">
        <v>1369</v>
      </c>
      <c r="N3" s="8" t="s">
        <v>16</v>
      </c>
      <c r="O3" s="8" t="s">
        <v>1367</v>
      </c>
    </row>
    <row r="4" spans="1:15" ht="30" x14ac:dyDescent="0.25">
      <c r="A4" s="2">
        <v>1</v>
      </c>
      <c r="B4" s="174" t="s">
        <v>9</v>
      </c>
      <c r="C4" s="23" t="s">
        <v>1</v>
      </c>
      <c r="D4" s="23" t="s">
        <v>14</v>
      </c>
      <c r="E4" s="174" t="s">
        <v>1352</v>
      </c>
      <c r="F4" s="174" t="s">
        <v>1348</v>
      </c>
      <c r="G4" s="2" t="s">
        <v>1</v>
      </c>
      <c r="H4" s="2" t="s">
        <v>1</v>
      </c>
      <c r="I4" s="2" t="s">
        <v>1</v>
      </c>
      <c r="J4" s="9">
        <v>1</v>
      </c>
      <c r="K4" s="2" t="s">
        <v>14</v>
      </c>
      <c r="L4" s="2" t="s">
        <v>14</v>
      </c>
      <c r="M4" s="2" t="s">
        <v>14</v>
      </c>
      <c r="N4" s="2" t="s">
        <v>14</v>
      </c>
      <c r="O4" s="2" t="s">
        <v>14</v>
      </c>
    </row>
    <row r="5" spans="1:15" ht="30" x14ac:dyDescent="0.25">
      <c r="A5" s="2">
        <v>2</v>
      </c>
      <c r="B5" s="174" t="s">
        <v>82</v>
      </c>
      <c r="C5" s="23" t="s">
        <v>1</v>
      </c>
      <c r="D5" s="23" t="s">
        <v>14</v>
      </c>
      <c r="E5" s="174" t="s">
        <v>1353</v>
      </c>
      <c r="F5" s="174" t="s">
        <v>1349</v>
      </c>
      <c r="G5" s="2" t="s">
        <v>1</v>
      </c>
      <c r="H5" s="2" t="s">
        <v>1</v>
      </c>
      <c r="I5" s="2" t="s">
        <v>1</v>
      </c>
      <c r="J5" s="9">
        <v>1</v>
      </c>
      <c r="K5" s="2" t="s">
        <v>14</v>
      </c>
      <c r="L5" s="2" t="s">
        <v>14</v>
      </c>
      <c r="M5" s="2" t="s">
        <v>14</v>
      </c>
      <c r="N5" s="2" t="s">
        <v>14</v>
      </c>
      <c r="O5" s="2" t="s">
        <v>14</v>
      </c>
    </row>
    <row r="6" spans="1:15" ht="30" x14ac:dyDescent="0.25">
      <c r="A6" s="2">
        <v>3</v>
      </c>
      <c r="B6" s="174" t="s">
        <v>1354</v>
      </c>
      <c r="C6" s="23" t="s">
        <v>1</v>
      </c>
      <c r="D6" s="23" t="s">
        <v>14</v>
      </c>
      <c r="E6" s="174" t="s">
        <v>1355</v>
      </c>
      <c r="F6" s="174" t="s">
        <v>1350</v>
      </c>
      <c r="G6" s="2" t="s">
        <v>1</v>
      </c>
      <c r="H6" s="2" t="s">
        <v>1</v>
      </c>
      <c r="I6" s="2" t="s">
        <v>1</v>
      </c>
      <c r="J6" s="9">
        <v>1</v>
      </c>
      <c r="K6" s="2" t="s">
        <v>14</v>
      </c>
      <c r="L6" s="2" t="s">
        <v>14</v>
      </c>
      <c r="M6" s="2" t="s">
        <v>14</v>
      </c>
      <c r="N6" s="2" t="s">
        <v>14</v>
      </c>
      <c r="O6" s="2" t="s">
        <v>14</v>
      </c>
    </row>
    <row r="7" spans="1:15" ht="30" x14ac:dyDescent="0.25">
      <c r="A7" s="2">
        <v>4</v>
      </c>
      <c r="B7" s="174" t="s">
        <v>1357</v>
      </c>
      <c r="C7" s="23" t="s">
        <v>1</v>
      </c>
      <c r="D7" s="23" t="s">
        <v>14</v>
      </c>
      <c r="E7" s="174" t="s">
        <v>1356</v>
      </c>
      <c r="F7" s="174" t="s">
        <v>1360</v>
      </c>
      <c r="G7" s="2" t="s">
        <v>1</v>
      </c>
      <c r="H7" s="2" t="s">
        <v>1</v>
      </c>
      <c r="I7" s="2" t="s">
        <v>1</v>
      </c>
      <c r="J7" s="9">
        <v>1</v>
      </c>
      <c r="K7" s="2" t="s">
        <v>14</v>
      </c>
      <c r="L7" s="2" t="s">
        <v>14</v>
      </c>
      <c r="M7" s="2" t="s">
        <v>14</v>
      </c>
      <c r="N7" s="2" t="s">
        <v>14</v>
      </c>
      <c r="O7" s="2" t="s">
        <v>14</v>
      </c>
    </row>
    <row r="8" spans="1:15" ht="30" x14ac:dyDescent="0.25">
      <c r="A8" s="2">
        <v>5</v>
      </c>
      <c r="B8" s="174" t="s">
        <v>1358</v>
      </c>
      <c r="C8" s="23" t="s">
        <v>1</v>
      </c>
      <c r="D8" s="23" t="s">
        <v>14</v>
      </c>
      <c r="E8" s="174" t="s">
        <v>1359</v>
      </c>
      <c r="F8" s="174" t="s">
        <v>1360</v>
      </c>
      <c r="G8" s="2" t="s">
        <v>1</v>
      </c>
      <c r="H8" s="2" t="s">
        <v>1</v>
      </c>
      <c r="I8" s="2" t="s">
        <v>1</v>
      </c>
      <c r="J8" s="9">
        <v>1</v>
      </c>
      <c r="K8" s="2" t="s">
        <v>14</v>
      </c>
      <c r="L8" s="2" t="s">
        <v>14</v>
      </c>
      <c r="M8" s="2" t="s">
        <v>14</v>
      </c>
      <c r="N8" s="2" t="s">
        <v>14</v>
      </c>
      <c r="O8" s="2" t="s">
        <v>14</v>
      </c>
    </row>
    <row r="9" spans="1:15" ht="30" x14ac:dyDescent="0.25">
      <c r="A9" s="2">
        <v>6</v>
      </c>
      <c r="B9" s="174" t="s">
        <v>1361</v>
      </c>
      <c r="C9" s="23" t="s">
        <v>1</v>
      </c>
      <c r="D9" s="23" t="s">
        <v>14</v>
      </c>
      <c r="E9" s="174" t="s">
        <v>1363</v>
      </c>
      <c r="F9" s="174" t="s">
        <v>1351</v>
      </c>
      <c r="G9" s="2" t="s">
        <v>1</v>
      </c>
      <c r="H9" s="2" t="s">
        <v>1</v>
      </c>
      <c r="I9" s="2" t="s">
        <v>1</v>
      </c>
      <c r="J9" s="9">
        <v>1</v>
      </c>
      <c r="K9" s="2" t="s">
        <v>14</v>
      </c>
      <c r="L9" s="2" t="s">
        <v>14</v>
      </c>
      <c r="M9" s="2" t="s">
        <v>14</v>
      </c>
      <c r="N9" s="2" t="s">
        <v>14</v>
      </c>
      <c r="O9" s="2" t="s">
        <v>14</v>
      </c>
    </row>
    <row r="10" spans="1:15" ht="75" x14ac:dyDescent="0.25">
      <c r="A10" s="2">
        <v>7</v>
      </c>
      <c r="B10" s="174" t="s">
        <v>1364</v>
      </c>
      <c r="C10" s="23" t="s">
        <v>1</v>
      </c>
      <c r="D10" s="23" t="s">
        <v>14</v>
      </c>
      <c r="E10" s="174" t="s">
        <v>1370</v>
      </c>
      <c r="F10" s="174" t="s">
        <v>1365</v>
      </c>
      <c r="G10" s="2" t="s">
        <v>1</v>
      </c>
      <c r="H10" s="2" t="s">
        <v>1</v>
      </c>
      <c r="I10" s="2" t="s">
        <v>1</v>
      </c>
      <c r="J10" s="9">
        <v>1</v>
      </c>
      <c r="K10" s="2" t="s">
        <v>14</v>
      </c>
      <c r="L10" s="2" t="s">
        <v>14</v>
      </c>
      <c r="M10" s="2" t="s">
        <v>14</v>
      </c>
      <c r="N10" s="2" t="s">
        <v>14</v>
      </c>
      <c r="O10" s="2" t="s">
        <v>14</v>
      </c>
    </row>
    <row r="13" spans="1:15" x14ac:dyDescent="0.25">
      <c r="B13" s="1" t="s">
        <v>1373</v>
      </c>
    </row>
    <row r="15" spans="1:15" x14ac:dyDescent="0.25">
      <c r="B15" s="5" t="s">
        <v>1371</v>
      </c>
    </row>
    <row r="16" spans="1:15" x14ac:dyDescent="0.25">
      <c r="B16" s="5"/>
    </row>
    <row r="17" spans="2:2" x14ac:dyDescent="0.25">
      <c r="B17" s="5" t="s">
        <v>1372</v>
      </c>
    </row>
  </sheetData>
  <mergeCells count="3">
    <mergeCell ref="G2:I2"/>
    <mergeCell ref="A1:O1"/>
    <mergeCell ref="A2:F2"/>
  </mergeCells>
  <pageMargins left="0.70866141732283472" right="0.70866141732283472" top="0.74803149606299213" bottom="0.74803149606299213" header="0.31496062992125984" footer="0.31496062992125984"/>
  <pageSetup scale="3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zoomScale="85" zoomScaleNormal="85" workbookViewId="0">
      <selection sqref="A1:C2"/>
    </sheetView>
  </sheetViews>
  <sheetFormatPr baseColWidth="10" defaultRowHeight="15" x14ac:dyDescent="0.25"/>
  <cols>
    <col min="1" max="1" width="12.85546875" style="12" customWidth="1"/>
    <col min="2" max="2" width="91.5703125" style="22" bestFit="1" customWidth="1"/>
    <col min="3" max="3" width="13.42578125" style="22" bestFit="1" customWidth="1"/>
    <col min="4" max="4" width="6.5703125" style="12" customWidth="1"/>
    <col min="5" max="5" width="8" style="12" bestFit="1" customWidth="1"/>
    <col min="6" max="6" width="44.140625" style="12" bestFit="1" customWidth="1"/>
    <col min="7" max="7" width="15.85546875" style="12" customWidth="1"/>
    <col min="8" max="8" width="16.140625" style="12" customWidth="1"/>
    <col min="9" max="9" width="14.140625" style="12" customWidth="1"/>
    <col min="10" max="16384" width="11.42578125" style="12"/>
  </cols>
  <sheetData>
    <row r="1" spans="1:9" x14ac:dyDescent="0.25">
      <c r="A1" s="189" t="s">
        <v>15</v>
      </c>
      <c r="B1" s="190"/>
      <c r="C1" s="190"/>
    </row>
    <row r="2" spans="1:9" x14ac:dyDescent="0.25">
      <c r="A2" s="191"/>
      <c r="B2" s="192"/>
      <c r="C2" s="192"/>
    </row>
    <row r="3" spans="1:9" ht="30" x14ac:dyDescent="0.25">
      <c r="A3" s="13" t="s">
        <v>1381</v>
      </c>
      <c r="B3" s="13" t="s">
        <v>1362</v>
      </c>
      <c r="C3" s="13" t="s">
        <v>16</v>
      </c>
      <c r="E3" s="195" t="s">
        <v>51</v>
      </c>
      <c r="F3" s="197" t="s">
        <v>52</v>
      </c>
      <c r="G3" s="197"/>
      <c r="H3" s="197"/>
      <c r="I3" s="197"/>
    </row>
    <row r="4" spans="1:9" ht="30" x14ac:dyDescent="0.25">
      <c r="A4" s="2">
        <v>300</v>
      </c>
      <c r="B4" s="14" t="s">
        <v>17</v>
      </c>
      <c r="C4" s="15" t="s">
        <v>18</v>
      </c>
      <c r="E4" s="196"/>
      <c r="F4" s="13" t="s">
        <v>81</v>
      </c>
      <c r="G4" s="13" t="s">
        <v>71</v>
      </c>
      <c r="H4" s="13" t="s">
        <v>72</v>
      </c>
      <c r="I4" s="13" t="s">
        <v>73</v>
      </c>
    </row>
    <row r="5" spans="1:9" x14ac:dyDescent="0.25">
      <c r="A5" s="2">
        <v>2000</v>
      </c>
      <c r="B5" s="16" t="s">
        <v>19</v>
      </c>
      <c r="C5" s="17" t="s">
        <v>20</v>
      </c>
      <c r="E5" s="17">
        <v>1</v>
      </c>
      <c r="F5" s="14" t="s">
        <v>53</v>
      </c>
      <c r="G5" s="15" t="s">
        <v>78</v>
      </c>
      <c r="H5" s="15" t="s">
        <v>76</v>
      </c>
      <c r="I5" s="15" t="s">
        <v>75</v>
      </c>
    </row>
    <row r="6" spans="1:9" x14ac:dyDescent="0.25">
      <c r="A6" s="2">
        <v>200</v>
      </c>
      <c r="B6" s="16" t="s">
        <v>21</v>
      </c>
      <c r="C6" s="15" t="s">
        <v>20</v>
      </c>
      <c r="E6" s="17">
        <v>1</v>
      </c>
      <c r="F6" s="14" t="s">
        <v>54</v>
      </c>
      <c r="G6" s="15" t="s">
        <v>78</v>
      </c>
      <c r="H6" s="15" t="s">
        <v>77</v>
      </c>
      <c r="I6" s="15" t="s">
        <v>75</v>
      </c>
    </row>
    <row r="7" spans="1:9" x14ac:dyDescent="0.25">
      <c r="A7" s="2">
        <v>200</v>
      </c>
      <c r="B7" s="16" t="s">
        <v>22</v>
      </c>
      <c r="C7" s="15" t="s">
        <v>20</v>
      </c>
      <c r="E7" s="17">
        <v>1</v>
      </c>
      <c r="F7" s="14" t="s">
        <v>55</v>
      </c>
      <c r="G7" s="15" t="s">
        <v>78</v>
      </c>
      <c r="H7" s="15" t="s">
        <v>76</v>
      </c>
      <c r="I7" s="15" t="s">
        <v>75</v>
      </c>
    </row>
    <row r="8" spans="1:9" x14ac:dyDescent="0.25">
      <c r="A8" s="2">
        <v>200</v>
      </c>
      <c r="B8" s="16" t="s">
        <v>23</v>
      </c>
      <c r="C8" s="15" t="s">
        <v>20</v>
      </c>
      <c r="E8" s="17">
        <v>56</v>
      </c>
      <c r="F8" s="14" t="s">
        <v>56</v>
      </c>
      <c r="G8" s="15" t="s">
        <v>79</v>
      </c>
      <c r="H8" s="15" t="s">
        <v>77</v>
      </c>
      <c r="I8" s="15" t="s">
        <v>74</v>
      </c>
    </row>
    <row r="9" spans="1:9" x14ac:dyDescent="0.25">
      <c r="A9" s="2">
        <v>200</v>
      </c>
      <c r="B9" s="16" t="s">
        <v>24</v>
      </c>
      <c r="C9" s="15" t="s">
        <v>20</v>
      </c>
      <c r="E9" s="17">
        <v>31</v>
      </c>
      <c r="F9" s="14" t="s">
        <v>57</v>
      </c>
      <c r="G9" s="15" t="s">
        <v>79</v>
      </c>
      <c r="H9" s="15" t="s">
        <v>77</v>
      </c>
      <c r="I9" s="15" t="s">
        <v>74</v>
      </c>
    </row>
    <row r="10" spans="1:9" x14ac:dyDescent="0.25">
      <c r="A10" s="2">
        <v>200</v>
      </c>
      <c r="B10" s="16" t="s">
        <v>25</v>
      </c>
      <c r="C10" s="15" t="s">
        <v>20</v>
      </c>
      <c r="E10" s="17">
        <v>55</v>
      </c>
      <c r="F10" s="14" t="s">
        <v>58</v>
      </c>
      <c r="G10" s="15" t="s">
        <v>79</v>
      </c>
      <c r="H10" s="15" t="s">
        <v>77</v>
      </c>
      <c r="I10" s="15" t="s">
        <v>74</v>
      </c>
    </row>
    <row r="11" spans="1:9" x14ac:dyDescent="0.25">
      <c r="A11" s="2">
        <v>200</v>
      </c>
      <c r="B11" s="16" t="s">
        <v>26</v>
      </c>
      <c r="C11" s="15" t="s">
        <v>20</v>
      </c>
      <c r="E11" s="17">
        <v>41</v>
      </c>
      <c r="F11" s="14" t="s">
        <v>59</v>
      </c>
      <c r="G11" s="15" t="s">
        <v>79</v>
      </c>
      <c r="H11" s="15" t="s">
        <v>77</v>
      </c>
      <c r="I11" s="15" t="s">
        <v>74</v>
      </c>
    </row>
    <row r="12" spans="1:9" x14ac:dyDescent="0.25">
      <c r="A12" s="2">
        <v>200</v>
      </c>
      <c r="B12" s="16" t="s">
        <v>27</v>
      </c>
      <c r="C12" s="15" t="s">
        <v>20</v>
      </c>
      <c r="E12" s="17">
        <v>131</v>
      </c>
      <c r="F12" s="14" t="s">
        <v>60</v>
      </c>
      <c r="G12" s="15" t="s">
        <v>79</v>
      </c>
      <c r="H12" s="15" t="s">
        <v>77</v>
      </c>
      <c r="I12" s="15" t="s">
        <v>74</v>
      </c>
    </row>
    <row r="13" spans="1:9" x14ac:dyDescent="0.25">
      <c r="A13" s="2">
        <v>200</v>
      </c>
      <c r="B13" s="16" t="s">
        <v>28</v>
      </c>
      <c r="C13" s="15" t="s">
        <v>20</v>
      </c>
      <c r="E13" s="17">
        <v>19</v>
      </c>
      <c r="F13" s="14" t="s">
        <v>61</v>
      </c>
      <c r="G13" s="15" t="s">
        <v>79</v>
      </c>
      <c r="H13" s="15" t="s">
        <v>77</v>
      </c>
      <c r="I13" s="15" t="s">
        <v>74</v>
      </c>
    </row>
    <row r="14" spans="1:9" x14ac:dyDescent="0.25">
      <c r="A14" s="2">
        <v>200</v>
      </c>
      <c r="B14" s="175" t="s">
        <v>1374</v>
      </c>
      <c r="C14" s="15" t="s">
        <v>20</v>
      </c>
      <c r="E14" s="17">
        <v>23</v>
      </c>
      <c r="F14" s="14" t="s">
        <v>62</v>
      </c>
      <c r="G14" s="15" t="s">
        <v>79</v>
      </c>
      <c r="H14" s="15" t="s">
        <v>77</v>
      </c>
      <c r="I14" s="15" t="s">
        <v>74</v>
      </c>
    </row>
    <row r="15" spans="1:9" x14ac:dyDescent="0.25">
      <c r="A15" s="2">
        <v>200</v>
      </c>
      <c r="B15" s="175" t="s">
        <v>1375</v>
      </c>
      <c r="C15" s="15" t="s">
        <v>20</v>
      </c>
      <c r="E15" s="17">
        <v>23</v>
      </c>
      <c r="F15" s="14" t="s">
        <v>63</v>
      </c>
      <c r="G15" s="15" t="s">
        <v>79</v>
      </c>
      <c r="H15" s="15" t="s">
        <v>77</v>
      </c>
      <c r="I15" s="15" t="s">
        <v>74</v>
      </c>
    </row>
    <row r="16" spans="1:9" x14ac:dyDescent="0.25">
      <c r="A16" s="2">
        <v>200</v>
      </c>
      <c r="B16" s="175" t="s">
        <v>1376</v>
      </c>
      <c r="C16" s="15" t="s">
        <v>20</v>
      </c>
      <c r="E16" s="17">
        <v>10</v>
      </c>
      <c r="F16" s="14" t="s">
        <v>64</v>
      </c>
      <c r="G16" s="15" t="s">
        <v>79</v>
      </c>
      <c r="H16" s="15" t="s">
        <v>77</v>
      </c>
      <c r="I16" s="15" t="s">
        <v>75</v>
      </c>
    </row>
    <row r="17" spans="1:9" x14ac:dyDescent="0.25">
      <c r="A17" s="2">
        <v>200</v>
      </c>
      <c r="B17" s="175" t="s">
        <v>1377</v>
      </c>
      <c r="C17" s="15" t="s">
        <v>20</v>
      </c>
      <c r="E17" s="17">
        <v>9</v>
      </c>
      <c r="F17" s="14" t="s">
        <v>65</v>
      </c>
      <c r="G17" s="15" t="s">
        <v>79</v>
      </c>
      <c r="H17" s="15" t="s">
        <v>77</v>
      </c>
      <c r="I17" s="15" t="s">
        <v>74</v>
      </c>
    </row>
    <row r="18" spans="1:9" x14ac:dyDescent="0.25">
      <c r="A18" s="2">
        <v>200</v>
      </c>
      <c r="B18" s="175" t="s">
        <v>1378</v>
      </c>
      <c r="C18" s="15" t="s">
        <v>20</v>
      </c>
      <c r="E18" s="17">
        <v>19</v>
      </c>
      <c r="F18" s="14" t="s">
        <v>66</v>
      </c>
      <c r="G18" s="15" t="s">
        <v>79</v>
      </c>
      <c r="H18" s="15" t="s">
        <v>77</v>
      </c>
      <c r="I18" s="15" t="s">
        <v>74</v>
      </c>
    </row>
    <row r="19" spans="1:9" x14ac:dyDescent="0.25">
      <c r="A19" s="2">
        <v>200</v>
      </c>
      <c r="B19" s="16" t="s">
        <v>29</v>
      </c>
      <c r="C19" s="15" t="s">
        <v>20</v>
      </c>
      <c r="E19" s="17">
        <v>33</v>
      </c>
      <c r="F19" s="14" t="s">
        <v>67</v>
      </c>
      <c r="G19" s="15" t="s">
        <v>79</v>
      </c>
      <c r="H19" s="15" t="s">
        <v>76</v>
      </c>
      <c r="I19" s="15" t="s">
        <v>75</v>
      </c>
    </row>
    <row r="20" spans="1:9" x14ac:dyDescent="0.25">
      <c r="A20" s="2">
        <v>200</v>
      </c>
      <c r="B20" s="16" t="s">
        <v>30</v>
      </c>
      <c r="C20" s="15" t="s">
        <v>20</v>
      </c>
      <c r="E20" s="17">
        <v>10</v>
      </c>
      <c r="F20" s="14" t="s">
        <v>68</v>
      </c>
      <c r="G20" s="15" t="s">
        <v>79</v>
      </c>
      <c r="H20" s="15" t="s">
        <v>76</v>
      </c>
      <c r="I20" s="15" t="s">
        <v>75</v>
      </c>
    </row>
    <row r="21" spans="1:9" x14ac:dyDescent="0.25">
      <c r="A21" s="2">
        <v>150</v>
      </c>
      <c r="B21" s="14" t="s">
        <v>31</v>
      </c>
      <c r="C21" s="15" t="s">
        <v>18</v>
      </c>
      <c r="E21" s="17">
        <v>47</v>
      </c>
      <c r="F21" s="14" t="s">
        <v>80</v>
      </c>
      <c r="G21" s="15" t="s">
        <v>79</v>
      </c>
      <c r="H21" s="15" t="s">
        <v>76</v>
      </c>
      <c r="I21" s="15" t="s">
        <v>75</v>
      </c>
    </row>
    <row r="22" spans="1:9" x14ac:dyDescent="0.25">
      <c r="A22" s="2">
        <v>1000</v>
      </c>
      <c r="B22" s="16" t="s">
        <v>32</v>
      </c>
      <c r="C22" s="15" t="s">
        <v>20</v>
      </c>
      <c r="E22" s="17">
        <v>42</v>
      </c>
      <c r="F22" s="14" t="s">
        <v>1382</v>
      </c>
      <c r="G22" s="15" t="s">
        <v>79</v>
      </c>
      <c r="H22" s="15" t="s">
        <v>76</v>
      </c>
      <c r="I22" s="15" t="s">
        <v>75</v>
      </c>
    </row>
    <row r="23" spans="1:9" x14ac:dyDescent="0.25">
      <c r="A23" s="2">
        <v>1000</v>
      </c>
      <c r="B23" s="16" t="s">
        <v>33</v>
      </c>
      <c r="C23" s="15" t="s">
        <v>20</v>
      </c>
      <c r="E23" s="17">
        <v>12</v>
      </c>
      <c r="F23" s="14" t="s">
        <v>69</v>
      </c>
      <c r="G23" s="15" t="s">
        <v>79</v>
      </c>
      <c r="H23" s="15" t="s">
        <v>76</v>
      </c>
      <c r="I23" s="15" t="s">
        <v>75</v>
      </c>
    </row>
    <row r="24" spans="1:9" x14ac:dyDescent="0.25">
      <c r="A24" s="2">
        <v>1000</v>
      </c>
      <c r="B24" s="16" t="s">
        <v>34</v>
      </c>
      <c r="C24" s="15" t="s">
        <v>20</v>
      </c>
      <c r="E24" s="17">
        <v>31</v>
      </c>
      <c r="F24" s="14" t="s">
        <v>1383</v>
      </c>
      <c r="G24" s="15" t="s">
        <v>78</v>
      </c>
      <c r="H24" s="15" t="s">
        <v>77</v>
      </c>
      <c r="I24" s="15" t="s">
        <v>75</v>
      </c>
    </row>
    <row r="25" spans="1:9" x14ac:dyDescent="0.25">
      <c r="A25" s="2">
        <v>1000</v>
      </c>
      <c r="B25" s="16" t="s">
        <v>35</v>
      </c>
      <c r="C25" s="15" t="s">
        <v>20</v>
      </c>
      <c r="E25" s="17">
        <v>5</v>
      </c>
      <c r="F25" s="14" t="s">
        <v>1384</v>
      </c>
      <c r="G25" s="15" t="s">
        <v>1385</v>
      </c>
      <c r="H25" s="15" t="s">
        <v>76</v>
      </c>
      <c r="I25" s="15" t="s">
        <v>75</v>
      </c>
    </row>
    <row r="26" spans="1:9" x14ac:dyDescent="0.25">
      <c r="A26" s="2">
        <v>1000</v>
      </c>
      <c r="B26" s="16" t="s">
        <v>36</v>
      </c>
      <c r="C26" s="15" t="s">
        <v>20</v>
      </c>
      <c r="E26" s="20">
        <f>SUM(E5:E25)</f>
        <v>600</v>
      </c>
      <c r="F26" s="21" t="s">
        <v>70</v>
      </c>
    </row>
    <row r="27" spans="1:9" x14ac:dyDescent="0.25">
      <c r="A27" s="2">
        <v>5000</v>
      </c>
      <c r="B27" s="16" t="s">
        <v>37</v>
      </c>
      <c r="C27" s="15" t="s">
        <v>20</v>
      </c>
      <c r="F27" s="22"/>
      <c r="G27" s="22"/>
    </row>
    <row r="28" spans="1:9" x14ac:dyDescent="0.25">
      <c r="A28" s="2">
        <v>300</v>
      </c>
      <c r="B28" s="16" t="s">
        <v>38</v>
      </c>
      <c r="C28" s="15" t="s">
        <v>18</v>
      </c>
      <c r="F28" s="22"/>
      <c r="G28" s="22"/>
    </row>
    <row r="29" spans="1:9" x14ac:dyDescent="0.25">
      <c r="A29" s="2">
        <v>1000</v>
      </c>
      <c r="B29" s="14" t="s">
        <v>39</v>
      </c>
      <c r="C29" s="15" t="s">
        <v>40</v>
      </c>
      <c r="F29" s="22"/>
      <c r="G29" s="22"/>
    </row>
    <row r="30" spans="1:9" x14ac:dyDescent="0.25">
      <c r="A30" s="2">
        <v>5000</v>
      </c>
      <c r="B30" s="16" t="s">
        <v>41</v>
      </c>
      <c r="C30" s="15" t="s">
        <v>20</v>
      </c>
      <c r="F30" s="22"/>
      <c r="G30" s="22"/>
    </row>
    <row r="31" spans="1:9" x14ac:dyDescent="0.25">
      <c r="A31" s="2">
        <v>300</v>
      </c>
      <c r="B31" s="16" t="s">
        <v>42</v>
      </c>
      <c r="C31" s="15" t="s">
        <v>18</v>
      </c>
      <c r="F31" s="22"/>
      <c r="G31" s="22"/>
    </row>
    <row r="32" spans="1:9" x14ac:dyDescent="0.25">
      <c r="A32" s="2">
        <v>0</v>
      </c>
      <c r="B32" s="14" t="s">
        <v>43</v>
      </c>
      <c r="C32" s="15" t="s">
        <v>18</v>
      </c>
      <c r="F32" s="22"/>
      <c r="G32" s="22"/>
    </row>
    <row r="33" spans="1:7" x14ac:dyDescent="0.25">
      <c r="A33" s="2">
        <v>400</v>
      </c>
      <c r="B33" s="14" t="s">
        <v>44</v>
      </c>
      <c r="C33" s="15" t="s">
        <v>18</v>
      </c>
      <c r="F33" s="22"/>
      <c r="G33" s="22"/>
    </row>
    <row r="34" spans="1:7" x14ac:dyDescent="0.25">
      <c r="A34" s="2">
        <v>30</v>
      </c>
      <c r="B34" s="18" t="s">
        <v>45</v>
      </c>
      <c r="C34" s="15" t="s">
        <v>18</v>
      </c>
      <c r="F34" s="22"/>
      <c r="G34" s="22"/>
    </row>
    <row r="35" spans="1:7" x14ac:dyDescent="0.25">
      <c r="A35" s="2">
        <v>1000</v>
      </c>
      <c r="B35" s="18" t="s">
        <v>46</v>
      </c>
      <c r="C35" s="15" t="s">
        <v>18</v>
      </c>
      <c r="F35" s="22"/>
      <c r="G35" s="22"/>
    </row>
    <row r="36" spans="1:7" x14ac:dyDescent="0.25">
      <c r="A36" s="2">
        <v>1000</v>
      </c>
      <c r="B36" s="18" t="s">
        <v>47</v>
      </c>
      <c r="C36" s="15" t="s">
        <v>18</v>
      </c>
      <c r="F36" s="22"/>
      <c r="G36" s="22"/>
    </row>
    <row r="37" spans="1:7" x14ac:dyDescent="0.25">
      <c r="A37" s="2">
        <v>60</v>
      </c>
      <c r="B37" s="18" t="s">
        <v>48</v>
      </c>
      <c r="C37" s="15" t="s">
        <v>18</v>
      </c>
      <c r="F37" s="22"/>
      <c r="G37" s="22"/>
    </row>
    <row r="38" spans="1:7" x14ac:dyDescent="0.25">
      <c r="A38" s="2">
        <v>200</v>
      </c>
      <c r="B38" s="19" t="s">
        <v>1379</v>
      </c>
      <c r="C38" s="15" t="s">
        <v>18</v>
      </c>
      <c r="F38" s="22"/>
      <c r="G38" s="22"/>
    </row>
    <row r="39" spans="1:7" x14ac:dyDescent="0.25">
      <c r="A39" s="2">
        <v>300</v>
      </c>
      <c r="B39" s="19" t="s">
        <v>1380</v>
      </c>
      <c r="C39" s="15" t="s">
        <v>20</v>
      </c>
      <c r="F39" s="22"/>
      <c r="G39" s="22"/>
    </row>
    <row r="40" spans="1:7" x14ac:dyDescent="0.25">
      <c r="A40" s="2">
        <v>300</v>
      </c>
      <c r="B40" s="19" t="s">
        <v>49</v>
      </c>
      <c r="C40" s="15" t="s">
        <v>18</v>
      </c>
      <c r="F40" s="22"/>
      <c r="G40" s="22"/>
    </row>
    <row r="41" spans="1:7" x14ac:dyDescent="0.25">
      <c r="A41" s="193" t="s">
        <v>50</v>
      </c>
      <c r="B41" s="194"/>
      <c r="C41" s="15"/>
      <c r="F41" s="22"/>
      <c r="G41" s="22"/>
    </row>
    <row r="42" spans="1:7" x14ac:dyDescent="0.25">
      <c r="F42" s="22"/>
      <c r="G42" s="22"/>
    </row>
    <row r="45" spans="1:7" x14ac:dyDescent="0.25">
      <c r="B45" s="12"/>
    </row>
    <row r="46" spans="1:7" x14ac:dyDescent="0.25">
      <c r="B46" s="12"/>
    </row>
    <row r="47" spans="1:7" x14ac:dyDescent="0.25">
      <c r="B47" s="12"/>
    </row>
    <row r="48" spans="1:7" x14ac:dyDescent="0.25">
      <c r="B48" s="12"/>
    </row>
    <row r="49" spans="2:3" x14ac:dyDescent="0.25">
      <c r="B49" s="12"/>
    </row>
    <row r="59" spans="2:3" x14ac:dyDescent="0.25">
      <c r="B59" s="12"/>
      <c r="C59" s="12"/>
    </row>
    <row r="60" spans="2:3" x14ac:dyDescent="0.25">
      <c r="B60" s="12"/>
      <c r="C60" s="12"/>
    </row>
    <row r="61" spans="2:3" x14ac:dyDescent="0.25">
      <c r="B61" s="12"/>
      <c r="C61" s="12"/>
    </row>
    <row r="62" spans="2:3" x14ac:dyDescent="0.25">
      <c r="B62" s="12"/>
      <c r="C62" s="12"/>
    </row>
  </sheetData>
  <mergeCells count="4">
    <mergeCell ref="A1:C2"/>
    <mergeCell ref="A41:B41"/>
    <mergeCell ref="E3:E4"/>
    <mergeCell ref="F3:I3"/>
  </mergeCells>
  <pageMargins left="0.70866141732283472" right="0.70866141732283472" top="0.74803149606299213" bottom="0.74803149606299213" header="0.31496062992125984" footer="0.31496062992125984"/>
  <pageSetup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K372"/>
  <sheetViews>
    <sheetView zoomScale="85" zoomScaleNormal="85" workbookViewId="0">
      <pane ySplit="1" topLeftCell="A2" activePane="bottomLeft" state="frozen"/>
      <selection pane="bottomLeft" activeCell="A2" sqref="A2"/>
    </sheetView>
  </sheetViews>
  <sheetFormatPr baseColWidth="10" defaultRowHeight="16.5" customHeight="1" x14ac:dyDescent="0.25"/>
  <cols>
    <col min="1" max="1" width="6.28515625" style="25" customWidth="1"/>
    <col min="2" max="2" width="20.28515625" style="38" customWidth="1"/>
    <col min="3" max="3" width="50.5703125" style="38" customWidth="1"/>
    <col min="4" max="4" width="9.5703125" style="38" customWidth="1"/>
    <col min="5" max="5" width="14" style="35" customWidth="1"/>
    <col min="6" max="6" width="6.85546875" style="37" customWidth="1"/>
    <col min="7" max="7" width="7" style="37" customWidth="1"/>
    <col min="8" max="8" width="10.7109375" style="32" customWidth="1"/>
    <col min="9" max="9" width="11.7109375" style="32" customWidth="1"/>
    <col min="10" max="10" width="10.140625" style="32" customWidth="1"/>
    <col min="11" max="11" width="10.85546875" style="36" customWidth="1"/>
    <col min="12" max="12" width="17.42578125" style="24" customWidth="1"/>
    <col min="13" max="13" width="18.28515625" style="24" customWidth="1"/>
    <col min="14" max="14" width="21.140625" style="24" customWidth="1"/>
    <col min="15" max="15" width="13.28515625" style="24" customWidth="1"/>
    <col min="16" max="16" width="5.85546875" style="24" customWidth="1"/>
    <col min="17" max="17" width="27.85546875" style="24" customWidth="1"/>
    <col min="18" max="18" width="41.140625" style="24" customWidth="1"/>
    <col min="19" max="19" width="45.7109375" style="24" customWidth="1"/>
    <col min="20" max="20" width="22" style="24" customWidth="1"/>
    <col min="21" max="21" width="33.7109375" style="24" customWidth="1"/>
    <col min="22" max="22" width="27.140625" style="24" customWidth="1"/>
    <col min="23" max="23" width="10.85546875" style="24" customWidth="1"/>
    <col min="24" max="24" width="9" style="24" customWidth="1"/>
    <col min="25" max="25" width="29.28515625" style="24" customWidth="1"/>
    <col min="26" max="26" width="8.7109375" style="25" customWidth="1"/>
    <col min="27" max="27" width="14.5703125" style="35" customWidth="1"/>
    <col min="28" max="28" width="12.7109375" style="32" customWidth="1"/>
    <col min="29" max="29" width="7.140625" style="25" customWidth="1"/>
    <col min="30" max="30" width="13.7109375" style="32" customWidth="1"/>
    <col min="31" max="31" width="14.28515625" style="32" customWidth="1"/>
    <col min="32" max="32" width="15" style="26" customWidth="1"/>
    <col min="33" max="33" width="14.7109375" style="34" customWidth="1"/>
    <col min="34" max="34" width="13.85546875" style="29" customWidth="1"/>
    <col min="35" max="35" width="11.85546875" style="27" customWidth="1"/>
    <col min="36" max="36" width="8.42578125" style="33" customWidth="1"/>
    <col min="37" max="37" width="13.140625" style="32" customWidth="1"/>
    <col min="38" max="38" width="10.5703125" style="31" customWidth="1"/>
    <col min="39" max="39" width="15.5703125" style="30" customWidth="1"/>
    <col min="40" max="40" width="12.42578125" style="27" customWidth="1"/>
    <col min="41" max="41" width="7.7109375" style="25" customWidth="1"/>
    <col min="42" max="42" width="13.7109375" style="27" customWidth="1"/>
    <col min="43" max="43" width="17.28515625" style="24" customWidth="1"/>
    <col min="44" max="44" width="13" style="29" customWidth="1"/>
    <col min="45" max="45" width="15.42578125" style="28" customWidth="1"/>
    <col min="46" max="46" width="20.85546875" style="24" customWidth="1"/>
    <col min="47" max="47" width="12.7109375" style="24" customWidth="1"/>
    <col min="48" max="48" width="13.7109375" style="24" customWidth="1"/>
    <col min="49" max="49" width="14.140625" style="26" customWidth="1"/>
    <col min="50" max="50" width="12" style="27" customWidth="1"/>
    <col min="51" max="51" width="9.42578125" style="24" customWidth="1"/>
    <col min="52" max="52" width="14.42578125" style="28" customWidth="1"/>
    <col min="53" max="53" width="13" style="24" customWidth="1"/>
    <col min="54" max="54" width="15.28515625" style="24" customWidth="1"/>
    <col min="55" max="55" width="13.42578125" style="24" customWidth="1"/>
    <col min="56" max="56" width="12.42578125" style="24" customWidth="1"/>
    <col min="57" max="57" width="13.28515625" style="27" customWidth="1"/>
    <col min="58" max="58" width="15.140625" style="26" customWidth="1"/>
    <col min="59" max="59" width="14.140625" style="24" bestFit="1" customWidth="1"/>
    <col min="60" max="61" width="14" style="24" bestFit="1" customWidth="1"/>
    <col min="62" max="62" width="14" style="26" bestFit="1" customWidth="1"/>
    <col min="63" max="64" width="14" style="24" bestFit="1" customWidth="1"/>
    <col min="65" max="65" width="15.42578125" style="24" customWidth="1"/>
    <col min="66" max="66" width="12.140625" style="24" customWidth="1"/>
    <col min="67" max="67" width="12.7109375" style="24" customWidth="1"/>
    <col min="68" max="68" width="12.42578125" style="24" customWidth="1"/>
    <col min="69" max="69" width="25.140625" style="24" customWidth="1"/>
    <col min="70" max="70" width="12.5703125" style="24" customWidth="1"/>
    <col min="71" max="71" width="14.42578125" style="26" bestFit="1" customWidth="1"/>
    <col min="72" max="72" width="11.85546875" style="24" customWidth="1"/>
    <col min="73" max="73" width="12.42578125" style="24" customWidth="1"/>
    <col min="74" max="74" width="13.140625" style="26" customWidth="1"/>
    <col min="75" max="75" width="14" style="26" bestFit="1" customWidth="1"/>
    <col min="76" max="77" width="14" style="24" bestFit="1" customWidth="1"/>
    <col min="78" max="78" width="14.42578125" style="24" bestFit="1" customWidth="1"/>
    <col min="79" max="79" width="11.85546875" style="24" customWidth="1"/>
    <col min="80" max="80" width="14" style="26" bestFit="1" customWidth="1"/>
    <col min="81" max="81" width="14.5703125" style="24" bestFit="1" customWidth="1"/>
    <col min="82" max="82" width="18" style="24" customWidth="1"/>
    <col min="83" max="83" width="14.85546875" style="24" customWidth="1"/>
    <col min="84" max="84" width="17.85546875" style="24" customWidth="1"/>
    <col min="85" max="87" width="14.85546875" style="24" customWidth="1"/>
    <col min="88" max="88" width="18.28515625" style="26" customWidth="1"/>
    <col min="89" max="90" width="18" style="26" customWidth="1"/>
    <col min="91" max="91" width="12.85546875" style="25" customWidth="1"/>
    <col min="92" max="92" width="16.140625" style="24" customWidth="1"/>
    <col min="93" max="16384" width="11.42578125" style="24"/>
  </cols>
  <sheetData>
    <row r="1" spans="1:94" s="148" customFormat="1" ht="75" customHeight="1" x14ac:dyDescent="0.25">
      <c r="A1" s="148" t="s">
        <v>1346</v>
      </c>
      <c r="B1" s="148" t="s">
        <v>1345</v>
      </c>
      <c r="C1" s="148" t="s">
        <v>1344</v>
      </c>
      <c r="D1" s="148" t="s">
        <v>1343</v>
      </c>
      <c r="E1" s="173" t="s">
        <v>1342</v>
      </c>
      <c r="F1" s="172" t="s">
        <v>1341</v>
      </c>
      <c r="G1" s="172" t="s">
        <v>1340</v>
      </c>
      <c r="H1" s="170" t="s">
        <v>1339</v>
      </c>
      <c r="I1" s="170" t="s">
        <v>1338</v>
      </c>
      <c r="J1" s="170" t="s">
        <v>1337</v>
      </c>
      <c r="K1" s="154" t="s">
        <v>1336</v>
      </c>
      <c r="L1" s="148" t="s">
        <v>1335</v>
      </c>
      <c r="M1" s="148" t="s">
        <v>1334</v>
      </c>
      <c r="N1" s="148" t="s">
        <v>1333</v>
      </c>
      <c r="O1" s="148" t="s">
        <v>1332</v>
      </c>
      <c r="P1" s="148" t="s">
        <v>1331</v>
      </c>
      <c r="Q1" s="148" t="s">
        <v>1330</v>
      </c>
      <c r="R1" s="148" t="s">
        <v>1329</v>
      </c>
      <c r="S1" s="148" t="s">
        <v>1328</v>
      </c>
      <c r="T1" s="148" t="s">
        <v>1327</v>
      </c>
      <c r="U1" s="148" t="s">
        <v>1326</v>
      </c>
      <c r="V1" s="148" t="s">
        <v>1325</v>
      </c>
      <c r="W1" s="148" t="s">
        <v>1324</v>
      </c>
      <c r="X1" s="148" t="s">
        <v>1323</v>
      </c>
      <c r="Y1" s="148" t="s">
        <v>1322</v>
      </c>
      <c r="Z1" s="148" t="s">
        <v>1321</v>
      </c>
      <c r="AA1" s="171" t="s">
        <v>1320</v>
      </c>
      <c r="AB1" s="170" t="s">
        <v>1319</v>
      </c>
      <c r="AC1" s="148" t="s">
        <v>1318</v>
      </c>
      <c r="AD1" s="170" t="s">
        <v>1317</v>
      </c>
      <c r="AE1" s="170" t="s">
        <v>1316</v>
      </c>
      <c r="AF1" s="169" t="s">
        <v>1315</v>
      </c>
      <c r="AG1" s="168" t="s">
        <v>1314</v>
      </c>
      <c r="AH1" s="167" t="s">
        <v>1313</v>
      </c>
      <c r="AI1" s="167" t="s">
        <v>1312</v>
      </c>
      <c r="AJ1" s="166" t="s">
        <v>1311</v>
      </c>
      <c r="AK1" s="165" t="s">
        <v>1310</v>
      </c>
      <c r="AL1" s="163" t="s">
        <v>1309</v>
      </c>
      <c r="AM1" s="164" t="s">
        <v>1308</v>
      </c>
      <c r="AN1" s="162" t="s">
        <v>1307</v>
      </c>
      <c r="AO1" s="163" t="s">
        <v>1306</v>
      </c>
      <c r="AP1" s="162" t="s">
        <v>1305</v>
      </c>
      <c r="AQ1" s="161" t="s">
        <v>1304</v>
      </c>
      <c r="AR1" s="160" t="s">
        <v>1303</v>
      </c>
      <c r="AS1" s="158" t="s">
        <v>1302</v>
      </c>
      <c r="AT1" s="157" t="s">
        <v>1301</v>
      </c>
      <c r="AU1" s="157" t="s">
        <v>1300</v>
      </c>
      <c r="AV1" s="157" t="s">
        <v>1299</v>
      </c>
      <c r="AW1" s="159" t="s">
        <v>1298</v>
      </c>
      <c r="AX1" s="155" t="s">
        <v>1297</v>
      </c>
      <c r="AY1" s="157" t="s">
        <v>1296</v>
      </c>
      <c r="AZ1" s="158" t="s">
        <v>1295</v>
      </c>
      <c r="BA1" s="156" t="s">
        <v>1294</v>
      </c>
      <c r="BB1" s="157" t="s">
        <v>1293</v>
      </c>
      <c r="BC1" s="156" t="s">
        <v>1292</v>
      </c>
      <c r="BD1" s="156" t="s">
        <v>1291</v>
      </c>
      <c r="BE1" s="155" t="s">
        <v>1290</v>
      </c>
      <c r="BF1" s="154" t="s">
        <v>1289</v>
      </c>
      <c r="BG1" s="148" t="s">
        <v>1288</v>
      </c>
      <c r="BH1" s="148" t="s">
        <v>1287</v>
      </c>
      <c r="BI1" s="148" t="s">
        <v>1286</v>
      </c>
      <c r="BJ1" s="154" t="s">
        <v>1285</v>
      </c>
      <c r="BK1" s="148" t="s">
        <v>1284</v>
      </c>
      <c r="BL1" s="148" t="s">
        <v>1283</v>
      </c>
      <c r="BM1" s="148" t="s">
        <v>1282</v>
      </c>
      <c r="BN1" s="153" t="s">
        <v>1281</v>
      </c>
      <c r="BO1" s="148" t="s">
        <v>1280</v>
      </c>
      <c r="BP1" s="153" t="s">
        <v>1279</v>
      </c>
      <c r="BQ1" s="153" t="s">
        <v>1278</v>
      </c>
      <c r="BR1" s="148" t="s">
        <v>1277</v>
      </c>
      <c r="BS1" s="152" t="s">
        <v>1276</v>
      </c>
      <c r="BT1" s="150" t="s">
        <v>1275</v>
      </c>
      <c r="BU1" s="150" t="s">
        <v>1274</v>
      </c>
      <c r="BV1" s="152" t="s">
        <v>1273</v>
      </c>
      <c r="BW1" s="152" t="s">
        <v>1272</v>
      </c>
      <c r="BX1" s="150" t="s">
        <v>1271</v>
      </c>
      <c r="BY1" s="150" t="s">
        <v>1270</v>
      </c>
      <c r="BZ1" s="150" t="s">
        <v>1269</v>
      </c>
      <c r="CA1" s="151" t="s">
        <v>1268</v>
      </c>
      <c r="CB1" s="152" t="s">
        <v>1267</v>
      </c>
      <c r="CC1" s="151" t="s">
        <v>1266</v>
      </c>
      <c r="CD1" s="151" t="s">
        <v>1265</v>
      </c>
      <c r="CE1" s="150" t="s">
        <v>1264</v>
      </c>
      <c r="CF1" s="149" t="s">
        <v>1263</v>
      </c>
      <c r="CG1" s="149" t="s">
        <v>1262</v>
      </c>
      <c r="CH1" s="149" t="s">
        <v>1261</v>
      </c>
      <c r="CI1" s="149" t="s">
        <v>1260</v>
      </c>
      <c r="CJ1" s="149" t="s">
        <v>1259</v>
      </c>
      <c r="CK1" s="149" t="s">
        <v>1258</v>
      </c>
      <c r="CL1" s="149" t="s">
        <v>1257</v>
      </c>
      <c r="CM1" s="149" t="s">
        <v>1256</v>
      </c>
      <c r="CN1" s="149" t="s">
        <v>1255</v>
      </c>
    </row>
    <row r="2" spans="1:94" s="50" customFormat="1" ht="16.5" customHeight="1" x14ac:dyDescent="0.3">
      <c r="A2" s="58">
        <v>1</v>
      </c>
      <c r="B2" s="65" t="s">
        <v>1252</v>
      </c>
      <c r="C2" s="65" t="s">
        <v>1254</v>
      </c>
      <c r="D2" s="65" t="s">
        <v>1096</v>
      </c>
      <c r="E2" s="68">
        <v>58423584</v>
      </c>
      <c r="F2" s="60"/>
      <c r="G2" s="67"/>
      <c r="H2" s="60">
        <v>43831</v>
      </c>
      <c r="I2" s="60">
        <v>43831</v>
      </c>
      <c r="J2" s="60">
        <v>44196</v>
      </c>
      <c r="K2" s="66">
        <f t="shared" ref="K2:K38" si="0">+J2-I2</f>
        <v>365</v>
      </c>
      <c r="L2" s="65" t="s">
        <v>1252</v>
      </c>
      <c r="M2" s="50" t="s">
        <v>1253</v>
      </c>
      <c r="N2" s="65" t="s">
        <v>1252</v>
      </c>
      <c r="O2" s="50" t="s">
        <v>1251</v>
      </c>
      <c r="Q2" s="50" t="s">
        <v>1250</v>
      </c>
      <c r="R2" s="50" t="s">
        <v>488</v>
      </c>
      <c r="S2" s="50" t="s">
        <v>1249</v>
      </c>
      <c r="T2" s="50" t="s">
        <v>130</v>
      </c>
      <c r="U2" s="65" t="s">
        <v>371</v>
      </c>
      <c r="V2" s="65" t="s">
        <v>53</v>
      </c>
      <c r="Y2" s="65" t="s">
        <v>1089</v>
      </c>
      <c r="Z2" s="58">
        <v>1</v>
      </c>
      <c r="AA2" s="64"/>
      <c r="AB2" s="60">
        <v>43831</v>
      </c>
      <c r="AC2" s="58">
        <v>1</v>
      </c>
      <c r="AD2" s="60">
        <v>43831</v>
      </c>
      <c r="AE2" s="60"/>
      <c r="AF2" s="51"/>
      <c r="AG2" s="63"/>
      <c r="AH2" s="62"/>
      <c r="AI2" s="62"/>
      <c r="AJ2" s="61">
        <f t="shared" ref="AJ2:AJ33" si="1">IF(AI2&gt;0,AI2-J2,0)</f>
        <v>0</v>
      </c>
      <c r="AK2" s="60"/>
      <c r="AL2" s="59"/>
      <c r="AM2" s="84"/>
      <c r="AN2" s="57"/>
      <c r="AO2" s="58"/>
      <c r="AP2" s="57"/>
      <c r="AR2" s="57"/>
      <c r="AS2" s="56"/>
      <c r="AW2" s="51"/>
      <c r="AX2" s="55"/>
      <c r="AZ2" s="56"/>
      <c r="BE2" s="55"/>
      <c r="BF2" s="51"/>
      <c r="BJ2" s="51"/>
      <c r="BS2" s="51"/>
      <c r="BV2" s="51"/>
      <c r="BW2" s="51"/>
      <c r="CB2" s="51"/>
      <c r="CF2" s="54">
        <f t="shared" ref="CF2:CF7" si="2">+AF2+AS2+BF2+BS2</f>
        <v>0</v>
      </c>
      <c r="CG2" s="54">
        <f>+AJ2+AW2+BJ2+BW2</f>
        <v>0</v>
      </c>
      <c r="CH2" s="53">
        <f t="shared" ref="CH2:CH13" si="3">IF(BV2&gt;0,BV2,IF(BI2&gt;0,BI2,IF(AV2&gt;0,AV2,IF(AI2&gt;0,AI2,J2))))</f>
        <v>44196</v>
      </c>
      <c r="CJ2" s="51">
        <f t="shared" ref="CJ2:CJ13" si="4">+E2+AF2+AS2+BF2+BS2</f>
        <v>58423584</v>
      </c>
      <c r="CK2" s="51">
        <v>9499770</v>
      </c>
      <c r="CL2" s="51">
        <f t="shared" ref="CL2:CL13" si="5">+CJ2-CK2</f>
        <v>48923814</v>
      </c>
      <c r="CM2" s="52">
        <v>43524</v>
      </c>
      <c r="CN2" s="50" t="s">
        <v>1001</v>
      </c>
      <c r="CP2" s="51"/>
    </row>
    <row r="3" spans="1:94" s="50" customFormat="1" ht="16.5" customHeight="1" x14ac:dyDescent="0.3">
      <c r="A3" s="58">
        <v>2</v>
      </c>
      <c r="B3" s="65" t="s">
        <v>1214</v>
      </c>
      <c r="C3" s="65" t="s">
        <v>1248</v>
      </c>
      <c r="D3" s="65" t="s">
        <v>1169</v>
      </c>
      <c r="E3" s="68">
        <v>400000000</v>
      </c>
      <c r="F3" s="60"/>
      <c r="G3" s="67"/>
      <c r="H3" s="60">
        <v>43831</v>
      </c>
      <c r="I3" s="60">
        <v>43831</v>
      </c>
      <c r="J3" s="60">
        <v>43890</v>
      </c>
      <c r="K3" s="66">
        <f t="shared" si="0"/>
        <v>59</v>
      </c>
      <c r="L3" s="65" t="s">
        <v>1216</v>
      </c>
      <c r="M3" s="50" t="s">
        <v>1215</v>
      </c>
      <c r="N3" s="65" t="s">
        <v>1214</v>
      </c>
      <c r="O3" s="50" t="s">
        <v>1213</v>
      </c>
      <c r="Q3" s="50" t="s">
        <v>1247</v>
      </c>
      <c r="R3" s="50" t="s">
        <v>115</v>
      </c>
      <c r="S3" s="50" t="s">
        <v>1211</v>
      </c>
      <c r="T3" s="50" t="s">
        <v>130</v>
      </c>
      <c r="U3" s="65" t="s">
        <v>87</v>
      </c>
      <c r="V3" s="65" t="s">
        <v>86</v>
      </c>
      <c r="Y3" s="65" t="s">
        <v>1089</v>
      </c>
      <c r="Z3" s="58">
        <v>2</v>
      </c>
      <c r="AA3" s="64"/>
      <c r="AB3" s="60">
        <v>43831</v>
      </c>
      <c r="AC3" s="58">
        <v>2</v>
      </c>
      <c r="AD3" s="60">
        <v>43831</v>
      </c>
      <c r="AE3" s="60"/>
      <c r="AF3" s="51">
        <v>155782097</v>
      </c>
      <c r="AG3" s="63" t="s">
        <v>1141</v>
      </c>
      <c r="AH3" s="62">
        <v>43891</v>
      </c>
      <c r="AI3" s="62">
        <v>43921</v>
      </c>
      <c r="AJ3" s="61">
        <f t="shared" si="1"/>
        <v>31</v>
      </c>
      <c r="AK3" s="60">
        <v>43889</v>
      </c>
      <c r="AL3" s="59">
        <v>223</v>
      </c>
      <c r="AM3" s="51">
        <v>155782097</v>
      </c>
      <c r="AN3" s="57">
        <v>43886</v>
      </c>
      <c r="AO3" s="58">
        <v>224</v>
      </c>
      <c r="AP3" s="57">
        <v>43889</v>
      </c>
      <c r="AQ3" s="50" t="s">
        <v>1054</v>
      </c>
      <c r="AR3" s="57">
        <v>43900</v>
      </c>
      <c r="AS3" s="56"/>
      <c r="AW3" s="51"/>
      <c r="AX3" s="55"/>
      <c r="AZ3" s="56"/>
      <c r="BE3" s="55"/>
      <c r="BF3" s="51"/>
      <c r="BJ3" s="51"/>
      <c r="BS3" s="51"/>
      <c r="BV3" s="51"/>
      <c r="BW3" s="51"/>
      <c r="CB3" s="51"/>
      <c r="CF3" s="54">
        <f t="shared" si="2"/>
        <v>155782097</v>
      </c>
      <c r="CG3" s="54">
        <f>+AJ3+AW3+BJ3+BW3</f>
        <v>31</v>
      </c>
      <c r="CH3" s="53">
        <f t="shared" si="3"/>
        <v>43921</v>
      </c>
      <c r="CJ3" s="51">
        <f t="shared" si="4"/>
        <v>555782097</v>
      </c>
      <c r="CK3" s="51">
        <v>553848154</v>
      </c>
      <c r="CL3" s="51">
        <f t="shared" si="5"/>
        <v>1933943</v>
      </c>
      <c r="CM3" s="52">
        <v>43591</v>
      </c>
      <c r="CN3" s="50" t="s">
        <v>1001</v>
      </c>
      <c r="CO3" s="50" t="s">
        <v>4</v>
      </c>
      <c r="CP3" s="51"/>
    </row>
    <row r="4" spans="1:94" s="50" customFormat="1" ht="16.5" customHeight="1" x14ac:dyDescent="0.3">
      <c r="A4" s="58">
        <v>3</v>
      </c>
      <c r="B4" s="65" t="s">
        <v>364</v>
      </c>
      <c r="C4" s="65" t="s">
        <v>368</v>
      </c>
      <c r="D4" s="65" t="s">
        <v>1169</v>
      </c>
      <c r="E4" s="68">
        <v>530000000</v>
      </c>
      <c r="F4" s="60"/>
      <c r="G4" s="67"/>
      <c r="H4" s="60">
        <v>43831</v>
      </c>
      <c r="I4" s="60">
        <v>43831</v>
      </c>
      <c r="J4" s="60">
        <v>43890</v>
      </c>
      <c r="K4" s="66">
        <f t="shared" si="0"/>
        <v>59</v>
      </c>
      <c r="L4" s="65" t="s">
        <v>366</v>
      </c>
      <c r="M4" s="50" t="s">
        <v>365</v>
      </c>
      <c r="N4" s="65" t="s">
        <v>364</v>
      </c>
      <c r="O4" s="50" t="s">
        <v>363</v>
      </c>
      <c r="Q4" s="50" t="s">
        <v>1246</v>
      </c>
      <c r="R4" s="50" t="s">
        <v>115</v>
      </c>
      <c r="S4" s="50" t="s">
        <v>361</v>
      </c>
      <c r="T4" s="50" t="s">
        <v>130</v>
      </c>
      <c r="U4" s="65" t="s">
        <v>87</v>
      </c>
      <c r="V4" s="65" t="s">
        <v>86</v>
      </c>
      <c r="W4" s="50" t="s">
        <v>113</v>
      </c>
      <c r="X4" s="50" t="s">
        <v>112</v>
      </c>
      <c r="Y4" s="65" t="s">
        <v>1089</v>
      </c>
      <c r="Z4" s="58">
        <v>3</v>
      </c>
      <c r="AA4" s="64"/>
      <c r="AB4" s="60">
        <v>43831</v>
      </c>
      <c r="AC4" s="58">
        <v>3</v>
      </c>
      <c r="AD4" s="60">
        <v>43831</v>
      </c>
      <c r="AE4" s="60"/>
      <c r="AF4" s="51">
        <v>237000000</v>
      </c>
      <c r="AG4" s="63" t="s">
        <v>1141</v>
      </c>
      <c r="AH4" s="62">
        <v>43891</v>
      </c>
      <c r="AI4" s="62">
        <v>43921</v>
      </c>
      <c r="AJ4" s="61">
        <f t="shared" si="1"/>
        <v>31</v>
      </c>
      <c r="AK4" s="60">
        <v>43889</v>
      </c>
      <c r="AL4" s="59">
        <v>234</v>
      </c>
      <c r="AM4" s="51">
        <v>237000000</v>
      </c>
      <c r="AN4" s="57">
        <v>43887</v>
      </c>
      <c r="AO4" s="58">
        <v>233</v>
      </c>
      <c r="AP4" s="57">
        <v>43889</v>
      </c>
      <c r="AQ4" s="50" t="s">
        <v>1054</v>
      </c>
      <c r="AR4" s="57"/>
      <c r="AS4" s="56"/>
      <c r="AW4" s="51"/>
      <c r="AX4" s="55"/>
      <c r="AZ4" s="56"/>
      <c r="BE4" s="55"/>
      <c r="BF4" s="51"/>
      <c r="BJ4" s="51"/>
      <c r="BS4" s="51"/>
      <c r="BV4" s="51"/>
      <c r="BW4" s="51"/>
      <c r="CB4" s="51"/>
      <c r="CF4" s="54">
        <f t="shared" si="2"/>
        <v>237000000</v>
      </c>
      <c r="CG4" s="54">
        <f>+AJ4+AW4+BJ4+BW4</f>
        <v>31</v>
      </c>
      <c r="CH4" s="53">
        <f t="shared" si="3"/>
        <v>43921</v>
      </c>
      <c r="CJ4" s="51">
        <f t="shared" si="4"/>
        <v>767000000</v>
      </c>
      <c r="CK4" s="51">
        <v>484932332</v>
      </c>
      <c r="CL4" s="51">
        <f t="shared" si="5"/>
        <v>282067668</v>
      </c>
      <c r="CM4" s="52">
        <v>43554</v>
      </c>
      <c r="CN4" s="50" t="s">
        <v>1001</v>
      </c>
      <c r="CP4" s="51"/>
    </row>
    <row r="5" spans="1:94" s="69" customFormat="1" ht="16.5" customHeight="1" x14ac:dyDescent="0.3">
      <c r="A5" s="71">
        <v>4</v>
      </c>
      <c r="B5" s="83" t="s">
        <v>1145</v>
      </c>
      <c r="C5" s="83" t="s">
        <v>1245</v>
      </c>
      <c r="D5" s="83" t="s">
        <v>1139</v>
      </c>
      <c r="E5" s="80">
        <v>400000000</v>
      </c>
      <c r="F5" s="89"/>
      <c r="G5" s="89"/>
      <c r="H5" s="77">
        <v>43831</v>
      </c>
      <c r="I5" s="77">
        <v>43831</v>
      </c>
      <c r="J5" s="77">
        <v>43890</v>
      </c>
      <c r="K5" s="86">
        <f t="shared" si="0"/>
        <v>59</v>
      </c>
      <c r="L5" s="83" t="s">
        <v>287</v>
      </c>
      <c r="M5" s="69" t="s">
        <v>1244</v>
      </c>
      <c r="N5" s="83" t="s">
        <v>1243</v>
      </c>
      <c r="O5" s="69" t="s">
        <v>117</v>
      </c>
      <c r="Q5" s="69" t="s">
        <v>1242</v>
      </c>
      <c r="R5" s="69" t="s">
        <v>115</v>
      </c>
      <c r="S5" s="69" t="s">
        <v>1219</v>
      </c>
      <c r="T5" s="69" t="s">
        <v>130</v>
      </c>
      <c r="U5" s="83" t="s">
        <v>113</v>
      </c>
      <c r="V5" s="83" t="s">
        <v>1130</v>
      </c>
      <c r="Y5" s="69" t="s">
        <v>1111</v>
      </c>
      <c r="Z5" s="71">
        <v>4</v>
      </c>
      <c r="AA5" s="80">
        <v>400000000</v>
      </c>
      <c r="AB5" s="77">
        <v>43831</v>
      </c>
      <c r="AC5" s="71">
        <v>4</v>
      </c>
      <c r="AD5" s="77">
        <v>43831</v>
      </c>
      <c r="AE5" s="77">
        <v>43850</v>
      </c>
      <c r="AF5" s="70">
        <v>145000000</v>
      </c>
      <c r="AG5" s="79" t="s">
        <v>1055</v>
      </c>
      <c r="AH5" s="91">
        <v>43891</v>
      </c>
      <c r="AI5" s="72">
        <v>43921</v>
      </c>
      <c r="AJ5" s="61">
        <f t="shared" si="1"/>
        <v>31</v>
      </c>
      <c r="AK5" s="77">
        <v>43889</v>
      </c>
      <c r="AL5" s="76">
        <v>235</v>
      </c>
      <c r="AM5" s="75">
        <v>145000000</v>
      </c>
      <c r="AN5" s="72">
        <v>43887</v>
      </c>
      <c r="AO5" s="71">
        <v>237</v>
      </c>
      <c r="AP5" s="72">
        <v>43889</v>
      </c>
      <c r="AQ5" s="69" t="s">
        <v>1054</v>
      </c>
      <c r="AR5" s="91"/>
      <c r="AS5" s="73"/>
      <c r="AW5" s="70"/>
      <c r="AX5" s="72"/>
      <c r="AZ5" s="73"/>
      <c r="BE5" s="72"/>
      <c r="BF5" s="70"/>
      <c r="BJ5" s="70"/>
      <c r="BS5" s="70"/>
      <c r="BV5" s="70"/>
      <c r="BW5" s="70"/>
      <c r="CB5" s="70"/>
      <c r="CF5" s="97">
        <f t="shared" si="2"/>
        <v>145000000</v>
      </c>
      <c r="CG5" s="97">
        <f>+AJ5+AW5+BJ5+BW5</f>
        <v>31</v>
      </c>
      <c r="CH5" s="98">
        <f t="shared" si="3"/>
        <v>43921</v>
      </c>
      <c r="CJ5" s="70">
        <f t="shared" si="4"/>
        <v>545000000</v>
      </c>
      <c r="CK5" s="70"/>
      <c r="CL5" s="70">
        <f t="shared" si="5"/>
        <v>545000000</v>
      </c>
      <c r="CM5" s="71"/>
    </row>
    <row r="6" spans="1:94" s="50" customFormat="1" ht="16.5" customHeight="1" x14ac:dyDescent="0.3">
      <c r="A6" s="58">
        <v>5</v>
      </c>
      <c r="B6" s="65" t="s">
        <v>447</v>
      </c>
      <c r="C6" s="65" t="s">
        <v>464</v>
      </c>
      <c r="D6" s="65" t="s">
        <v>1100</v>
      </c>
      <c r="E6" s="68">
        <v>295790000</v>
      </c>
      <c r="F6" s="60"/>
      <c r="G6" s="67"/>
      <c r="H6" s="60">
        <v>43831</v>
      </c>
      <c r="I6" s="60">
        <v>43831</v>
      </c>
      <c r="J6" s="60">
        <v>43890</v>
      </c>
      <c r="K6" s="66">
        <f t="shared" si="0"/>
        <v>59</v>
      </c>
      <c r="L6" s="65" t="s">
        <v>449</v>
      </c>
      <c r="M6" s="50" t="s">
        <v>448</v>
      </c>
      <c r="N6" s="65" t="s">
        <v>447</v>
      </c>
      <c r="O6" s="50" t="s">
        <v>446</v>
      </c>
      <c r="P6" s="50">
        <v>5</v>
      </c>
      <c r="Q6" s="50" t="s">
        <v>461</v>
      </c>
      <c r="R6" s="50" t="s">
        <v>115</v>
      </c>
      <c r="S6" s="50" t="s">
        <v>444</v>
      </c>
      <c r="T6" s="50" t="s">
        <v>130</v>
      </c>
      <c r="U6" s="65" t="s">
        <v>87</v>
      </c>
      <c r="V6" s="65" t="s">
        <v>86</v>
      </c>
      <c r="Y6" s="65" t="s">
        <v>1089</v>
      </c>
      <c r="Z6" s="58">
        <v>5</v>
      </c>
      <c r="AA6" s="64"/>
      <c r="AB6" s="60">
        <v>43831</v>
      </c>
      <c r="AC6" s="58">
        <v>5</v>
      </c>
      <c r="AD6" s="60">
        <v>43831</v>
      </c>
      <c r="AE6" s="60"/>
      <c r="AF6" s="51">
        <v>147895000</v>
      </c>
      <c r="AG6" s="63" t="s">
        <v>1141</v>
      </c>
      <c r="AH6" s="62">
        <v>43891</v>
      </c>
      <c r="AI6" s="62">
        <v>43921</v>
      </c>
      <c r="AJ6" s="61">
        <f t="shared" si="1"/>
        <v>31</v>
      </c>
      <c r="AK6" s="60">
        <v>43889</v>
      </c>
      <c r="AL6" s="59">
        <v>219</v>
      </c>
      <c r="AM6" s="51">
        <v>147895000</v>
      </c>
      <c r="AN6" s="57">
        <v>43886</v>
      </c>
      <c r="AO6" s="58">
        <v>225</v>
      </c>
      <c r="AP6" s="57">
        <v>43889</v>
      </c>
      <c r="AQ6" s="50" t="s">
        <v>1054</v>
      </c>
      <c r="AR6" s="57">
        <v>43895</v>
      </c>
      <c r="AS6" s="56"/>
      <c r="AW6" s="51"/>
      <c r="AX6" s="55"/>
      <c r="AZ6" s="56"/>
      <c r="BE6" s="55"/>
      <c r="BF6" s="51"/>
      <c r="BJ6" s="51"/>
      <c r="BS6" s="51"/>
      <c r="BV6" s="51"/>
      <c r="BW6" s="51"/>
      <c r="CB6" s="51"/>
      <c r="CF6" s="54">
        <f t="shared" si="2"/>
        <v>147895000</v>
      </c>
      <c r="CG6" s="54">
        <f>+AJ6+AW6+BJ6+BW6</f>
        <v>31</v>
      </c>
      <c r="CH6" s="53">
        <f t="shared" si="3"/>
        <v>43921</v>
      </c>
      <c r="CJ6" s="51">
        <f t="shared" si="4"/>
        <v>443685000</v>
      </c>
      <c r="CK6" s="51"/>
      <c r="CL6" s="51">
        <f t="shared" si="5"/>
        <v>443685000</v>
      </c>
      <c r="CM6" s="52"/>
      <c r="CP6" s="51"/>
    </row>
    <row r="7" spans="1:94" s="69" customFormat="1" ht="16.5" customHeight="1" x14ac:dyDescent="0.3">
      <c r="A7" s="71">
        <v>6</v>
      </c>
      <c r="B7" s="83" t="s">
        <v>1234</v>
      </c>
      <c r="C7" s="83" t="s">
        <v>1241</v>
      </c>
      <c r="D7" s="87" t="s">
        <v>1139</v>
      </c>
      <c r="E7" s="80">
        <v>127727500</v>
      </c>
      <c r="F7" s="89"/>
      <c r="G7" s="89"/>
      <c r="H7" s="77">
        <v>43831</v>
      </c>
      <c r="I7" s="77">
        <v>43831</v>
      </c>
      <c r="J7" s="77">
        <v>43890</v>
      </c>
      <c r="K7" s="86">
        <f t="shared" si="0"/>
        <v>59</v>
      </c>
      <c r="L7" s="87" t="s">
        <v>449</v>
      </c>
      <c r="M7" s="69" t="s">
        <v>448</v>
      </c>
      <c r="N7" s="87" t="s">
        <v>447</v>
      </c>
      <c r="O7" s="69" t="s">
        <v>446</v>
      </c>
      <c r="Q7" s="69" t="s">
        <v>1240</v>
      </c>
      <c r="R7" s="69" t="s">
        <v>115</v>
      </c>
      <c r="S7" s="69" t="s">
        <v>444</v>
      </c>
      <c r="T7" s="69" t="s">
        <v>130</v>
      </c>
      <c r="U7" s="83" t="s">
        <v>87</v>
      </c>
      <c r="V7" s="83" t="s">
        <v>86</v>
      </c>
      <c r="W7" s="83"/>
      <c r="X7" s="83"/>
      <c r="Y7" s="83" t="s">
        <v>1089</v>
      </c>
      <c r="Z7" s="71">
        <v>6</v>
      </c>
      <c r="AA7" s="80">
        <v>127727500</v>
      </c>
      <c r="AB7" s="77">
        <v>43831</v>
      </c>
      <c r="AC7" s="71">
        <v>6</v>
      </c>
      <c r="AD7" s="77">
        <v>43831</v>
      </c>
      <c r="AE7" s="77">
        <v>43839</v>
      </c>
      <c r="AF7" s="70">
        <v>54519475</v>
      </c>
      <c r="AG7" s="79" t="s">
        <v>1055</v>
      </c>
      <c r="AH7" s="91">
        <v>43891</v>
      </c>
      <c r="AI7" s="72">
        <v>43921</v>
      </c>
      <c r="AJ7" s="61">
        <f t="shared" si="1"/>
        <v>31</v>
      </c>
      <c r="AK7" s="77">
        <v>43889</v>
      </c>
      <c r="AL7" s="76">
        <v>220</v>
      </c>
      <c r="AM7" s="75">
        <v>54519475</v>
      </c>
      <c r="AN7" s="72">
        <v>43886</v>
      </c>
      <c r="AO7" s="71">
        <v>215</v>
      </c>
      <c r="AP7" s="72">
        <v>43889</v>
      </c>
      <c r="AQ7" s="69" t="s">
        <v>1054</v>
      </c>
      <c r="AR7" s="91"/>
      <c r="AS7" s="73"/>
      <c r="AW7" s="70"/>
      <c r="AX7" s="72"/>
      <c r="AZ7" s="73"/>
      <c r="BE7" s="72"/>
      <c r="BF7" s="70"/>
      <c r="BJ7" s="70"/>
      <c r="BS7" s="70"/>
      <c r="BV7" s="70"/>
      <c r="BW7" s="70"/>
      <c r="CB7" s="70"/>
      <c r="CF7" s="97">
        <f t="shared" si="2"/>
        <v>54519475</v>
      </c>
      <c r="CG7" s="97"/>
      <c r="CH7" s="98">
        <f t="shared" si="3"/>
        <v>43921</v>
      </c>
      <c r="CJ7" s="70">
        <f t="shared" si="4"/>
        <v>182246975</v>
      </c>
      <c r="CK7" s="70"/>
      <c r="CL7" s="70">
        <f t="shared" si="5"/>
        <v>182246975</v>
      </c>
      <c r="CM7" s="71"/>
    </row>
    <row r="8" spans="1:94" s="69" customFormat="1" ht="16.5" customHeight="1" x14ac:dyDescent="0.3">
      <c r="A8" s="71">
        <v>7</v>
      </c>
      <c r="B8" s="83" t="s">
        <v>1234</v>
      </c>
      <c r="C8" s="83" t="s">
        <v>1239</v>
      </c>
      <c r="D8" s="87" t="s">
        <v>1139</v>
      </c>
      <c r="E8" s="80">
        <v>134450000</v>
      </c>
      <c r="F8" s="89"/>
      <c r="G8" s="89"/>
      <c r="H8" s="77">
        <v>43831</v>
      </c>
      <c r="I8" s="77">
        <v>43831</v>
      </c>
      <c r="J8" s="77">
        <v>43890</v>
      </c>
      <c r="K8" s="86">
        <f t="shared" si="0"/>
        <v>59</v>
      </c>
      <c r="L8" s="87" t="s">
        <v>449</v>
      </c>
      <c r="M8" s="69" t="s">
        <v>448</v>
      </c>
      <c r="N8" s="87" t="s">
        <v>447</v>
      </c>
      <c r="O8" s="69" t="s">
        <v>446</v>
      </c>
      <c r="Q8" s="69" t="s">
        <v>1238</v>
      </c>
      <c r="R8" s="69" t="s">
        <v>115</v>
      </c>
      <c r="S8" s="69" t="s">
        <v>444</v>
      </c>
      <c r="T8" s="69" t="s">
        <v>130</v>
      </c>
      <c r="U8" s="83" t="s">
        <v>87</v>
      </c>
      <c r="V8" s="83" t="s">
        <v>86</v>
      </c>
      <c r="W8" s="83"/>
      <c r="X8" s="83"/>
      <c r="Y8" s="83" t="s">
        <v>1089</v>
      </c>
      <c r="Z8" s="71">
        <v>7</v>
      </c>
      <c r="AA8" s="80">
        <v>134450000</v>
      </c>
      <c r="AB8" s="77">
        <v>43831</v>
      </c>
      <c r="AC8" s="71">
        <v>6</v>
      </c>
      <c r="AD8" s="77">
        <v>43831</v>
      </c>
      <c r="AE8" s="77">
        <v>43839</v>
      </c>
      <c r="AF8" s="70">
        <v>67225000</v>
      </c>
      <c r="AG8" s="79" t="s">
        <v>1055</v>
      </c>
      <c r="AH8" s="91">
        <v>43891</v>
      </c>
      <c r="AI8" s="72">
        <v>43921</v>
      </c>
      <c r="AJ8" s="61">
        <f t="shared" si="1"/>
        <v>31</v>
      </c>
      <c r="AK8" s="77">
        <v>43889</v>
      </c>
      <c r="AL8" s="76">
        <v>218</v>
      </c>
      <c r="AM8" s="75">
        <v>67225000</v>
      </c>
      <c r="AN8" s="72">
        <v>43886</v>
      </c>
      <c r="AO8" s="71">
        <v>216</v>
      </c>
      <c r="AP8" s="72">
        <v>43889</v>
      </c>
      <c r="AQ8" s="69" t="s">
        <v>1054</v>
      </c>
      <c r="AR8" s="91"/>
      <c r="AS8" s="73"/>
      <c r="AW8" s="70"/>
      <c r="AX8" s="72"/>
      <c r="AZ8" s="73"/>
      <c r="BE8" s="72"/>
      <c r="BF8" s="70"/>
      <c r="BJ8" s="70"/>
      <c r="BS8" s="70"/>
      <c r="BV8" s="70"/>
      <c r="BW8" s="70"/>
      <c r="CB8" s="70"/>
      <c r="CF8" s="97"/>
      <c r="CG8" s="97"/>
      <c r="CH8" s="98">
        <f t="shared" si="3"/>
        <v>43921</v>
      </c>
      <c r="CJ8" s="70">
        <f t="shared" si="4"/>
        <v>201675000</v>
      </c>
      <c r="CK8" s="70"/>
      <c r="CL8" s="70">
        <f t="shared" si="5"/>
        <v>201675000</v>
      </c>
      <c r="CM8" s="71"/>
    </row>
    <row r="9" spans="1:94" s="50" customFormat="1" ht="16.5" customHeight="1" x14ac:dyDescent="0.3">
      <c r="A9" s="58">
        <v>8</v>
      </c>
      <c r="B9" s="65" t="s">
        <v>447</v>
      </c>
      <c r="C9" s="65" t="s">
        <v>1237</v>
      </c>
      <c r="D9" s="65" t="s">
        <v>1100</v>
      </c>
      <c r="E9" s="68">
        <v>127727500</v>
      </c>
      <c r="F9" s="60"/>
      <c r="G9" s="67"/>
      <c r="H9" s="60">
        <v>43831</v>
      </c>
      <c r="I9" s="60">
        <v>43831</v>
      </c>
      <c r="J9" s="60">
        <v>43890</v>
      </c>
      <c r="K9" s="66">
        <f t="shared" si="0"/>
        <v>59</v>
      </c>
      <c r="L9" s="65" t="s">
        <v>449</v>
      </c>
      <c r="M9" s="50" t="s">
        <v>448</v>
      </c>
      <c r="N9" s="65" t="s">
        <v>447</v>
      </c>
      <c r="O9" s="50" t="s">
        <v>446</v>
      </c>
      <c r="P9" s="50">
        <v>5</v>
      </c>
      <c r="Q9" s="50" t="s">
        <v>1236</v>
      </c>
      <c r="R9" s="50" t="s">
        <v>115</v>
      </c>
      <c r="S9" s="50" t="s">
        <v>444</v>
      </c>
      <c r="T9" s="50" t="s">
        <v>130</v>
      </c>
      <c r="U9" s="65" t="s">
        <v>87</v>
      </c>
      <c r="V9" s="65" t="s">
        <v>86</v>
      </c>
      <c r="Y9" s="65" t="s">
        <v>1089</v>
      </c>
      <c r="Z9" s="58">
        <v>8</v>
      </c>
      <c r="AA9" s="64"/>
      <c r="AB9" s="60">
        <v>43831</v>
      </c>
      <c r="AC9" s="58">
        <v>8</v>
      </c>
      <c r="AD9" s="60">
        <v>43831</v>
      </c>
      <c r="AE9" s="60"/>
      <c r="AF9" s="51">
        <v>18755775</v>
      </c>
      <c r="AG9" s="63" t="s">
        <v>1141</v>
      </c>
      <c r="AH9" s="62">
        <v>43891</v>
      </c>
      <c r="AI9" s="62">
        <v>43921</v>
      </c>
      <c r="AJ9" s="61">
        <f t="shared" si="1"/>
        <v>31</v>
      </c>
      <c r="AK9" s="60">
        <v>43889</v>
      </c>
      <c r="AL9" s="59">
        <v>221</v>
      </c>
      <c r="AM9" s="51">
        <v>18755775</v>
      </c>
      <c r="AN9" s="57">
        <v>43886</v>
      </c>
      <c r="AO9" s="58">
        <v>226</v>
      </c>
      <c r="AP9" s="57">
        <v>43889</v>
      </c>
      <c r="AQ9" s="50" t="s">
        <v>1054</v>
      </c>
      <c r="AR9" s="57">
        <v>43895</v>
      </c>
      <c r="AS9" s="56"/>
      <c r="AW9" s="51"/>
      <c r="AX9" s="55"/>
      <c r="AZ9" s="56"/>
      <c r="BE9" s="55"/>
      <c r="BF9" s="51"/>
      <c r="BJ9" s="51"/>
      <c r="BS9" s="51"/>
      <c r="BV9" s="51"/>
      <c r="BW9" s="51"/>
      <c r="CB9" s="51"/>
      <c r="CF9" s="54">
        <f>+AF9+AS9+BF9+BS9</f>
        <v>18755775</v>
      </c>
      <c r="CG9" s="54">
        <f>+AJ9+AW9+BJ9+BW9</f>
        <v>31</v>
      </c>
      <c r="CH9" s="53">
        <f t="shared" si="3"/>
        <v>43921</v>
      </c>
      <c r="CJ9" s="51">
        <f t="shared" si="4"/>
        <v>146483275</v>
      </c>
      <c r="CK9" s="51"/>
      <c r="CL9" s="51">
        <f t="shared" si="5"/>
        <v>146483275</v>
      </c>
      <c r="CM9" s="52"/>
      <c r="CP9" s="51"/>
    </row>
    <row r="10" spans="1:94" s="50" customFormat="1" ht="16.5" customHeight="1" x14ac:dyDescent="0.3">
      <c r="A10" s="58">
        <v>9</v>
      </c>
      <c r="B10" s="65" t="s">
        <v>447</v>
      </c>
      <c r="C10" s="65" t="s">
        <v>460</v>
      </c>
      <c r="D10" s="65" t="s">
        <v>1100</v>
      </c>
      <c r="E10" s="68">
        <v>121005000</v>
      </c>
      <c r="F10" s="60"/>
      <c r="G10" s="67"/>
      <c r="H10" s="60">
        <v>43831</v>
      </c>
      <c r="I10" s="60">
        <v>43831</v>
      </c>
      <c r="J10" s="60">
        <v>43890</v>
      </c>
      <c r="K10" s="66">
        <f t="shared" si="0"/>
        <v>59</v>
      </c>
      <c r="L10" s="65" t="s">
        <v>449</v>
      </c>
      <c r="M10" s="50" t="s">
        <v>448</v>
      </c>
      <c r="N10" s="65" t="s">
        <v>447</v>
      </c>
      <c r="O10" s="50" t="s">
        <v>446</v>
      </c>
      <c r="P10" s="50">
        <v>5</v>
      </c>
      <c r="Q10" s="50" t="s">
        <v>1235</v>
      </c>
      <c r="R10" s="50" t="s">
        <v>115</v>
      </c>
      <c r="S10" s="50" t="s">
        <v>444</v>
      </c>
      <c r="T10" s="50" t="s">
        <v>130</v>
      </c>
      <c r="U10" s="65" t="s">
        <v>87</v>
      </c>
      <c r="V10" s="65" t="s">
        <v>86</v>
      </c>
      <c r="Y10" s="65" t="s">
        <v>1089</v>
      </c>
      <c r="Z10" s="58">
        <v>9</v>
      </c>
      <c r="AA10" s="64"/>
      <c r="AB10" s="60">
        <v>43831</v>
      </c>
      <c r="AC10" s="58">
        <v>9</v>
      </c>
      <c r="AD10" s="60">
        <v>43831</v>
      </c>
      <c r="AE10" s="60"/>
      <c r="AF10" s="51">
        <v>34419200</v>
      </c>
      <c r="AG10" s="63" t="s">
        <v>1141</v>
      </c>
      <c r="AH10" s="62">
        <v>43891</v>
      </c>
      <c r="AI10" s="62">
        <v>43921</v>
      </c>
      <c r="AJ10" s="61">
        <f t="shared" si="1"/>
        <v>31</v>
      </c>
      <c r="AK10" s="60">
        <v>43889</v>
      </c>
      <c r="AL10" s="59">
        <v>216</v>
      </c>
      <c r="AM10" s="51">
        <v>34419200</v>
      </c>
      <c r="AN10" s="57">
        <v>43886</v>
      </c>
      <c r="AO10" s="58">
        <v>227</v>
      </c>
      <c r="AP10" s="57">
        <v>43889</v>
      </c>
      <c r="AQ10" s="50" t="s">
        <v>1054</v>
      </c>
      <c r="AR10" s="57">
        <v>43895</v>
      </c>
      <c r="AS10" s="56"/>
      <c r="AW10" s="51"/>
      <c r="AX10" s="55"/>
      <c r="AZ10" s="56"/>
      <c r="BE10" s="55"/>
      <c r="BF10" s="51"/>
      <c r="BJ10" s="51"/>
      <c r="BS10" s="51"/>
      <c r="BV10" s="51"/>
      <c r="BW10" s="51"/>
      <c r="CB10" s="51"/>
      <c r="CF10" s="54">
        <f>+AF10+AS10+BF10+BS10</f>
        <v>34419200</v>
      </c>
      <c r="CG10" s="54">
        <f>+AJ10+AW10+BJ10+BW10</f>
        <v>31</v>
      </c>
      <c r="CH10" s="53">
        <f t="shared" si="3"/>
        <v>43921</v>
      </c>
      <c r="CJ10" s="51">
        <f t="shared" si="4"/>
        <v>155424200</v>
      </c>
      <c r="CK10" s="51"/>
      <c r="CL10" s="51">
        <f t="shared" si="5"/>
        <v>155424200</v>
      </c>
      <c r="CM10" s="52"/>
      <c r="CP10" s="51"/>
    </row>
    <row r="11" spans="1:94" s="83" customFormat="1" ht="16.5" customHeight="1" x14ac:dyDescent="0.3">
      <c r="A11" s="71">
        <v>10</v>
      </c>
      <c r="B11" s="83" t="s">
        <v>1234</v>
      </c>
      <c r="C11" s="83" t="s">
        <v>622</v>
      </c>
      <c r="D11" s="87" t="s">
        <v>1139</v>
      </c>
      <c r="E11" s="112">
        <v>22184250</v>
      </c>
      <c r="F11" s="77"/>
      <c r="G11" s="118"/>
      <c r="H11" s="77">
        <v>43831</v>
      </c>
      <c r="I11" s="77">
        <v>43831</v>
      </c>
      <c r="J11" s="77">
        <v>43890</v>
      </c>
      <c r="K11" s="86">
        <f t="shared" si="0"/>
        <v>59</v>
      </c>
      <c r="L11" s="87" t="s">
        <v>449</v>
      </c>
      <c r="M11" s="69" t="s">
        <v>448</v>
      </c>
      <c r="N11" s="87" t="s">
        <v>447</v>
      </c>
      <c r="O11" s="69" t="s">
        <v>446</v>
      </c>
      <c r="Q11" s="69" t="s">
        <v>621</v>
      </c>
      <c r="R11" s="69" t="s">
        <v>115</v>
      </c>
      <c r="S11" s="69" t="s">
        <v>444</v>
      </c>
      <c r="T11" s="69" t="s">
        <v>130</v>
      </c>
      <c r="U11" s="83" t="s">
        <v>87</v>
      </c>
      <c r="V11" s="83" t="s">
        <v>86</v>
      </c>
      <c r="Y11" s="83" t="s">
        <v>1089</v>
      </c>
      <c r="Z11" s="71">
        <v>10</v>
      </c>
      <c r="AA11" s="147">
        <v>22184250</v>
      </c>
      <c r="AB11" s="77">
        <v>43831</v>
      </c>
      <c r="AC11" s="71">
        <v>10</v>
      </c>
      <c r="AD11" s="77">
        <v>43831</v>
      </c>
      <c r="AE11" s="77">
        <v>43839</v>
      </c>
      <c r="AF11" s="113"/>
      <c r="AG11" s="106"/>
      <c r="AH11" s="117"/>
      <c r="AI11" s="105"/>
      <c r="AJ11" s="61">
        <f t="shared" si="1"/>
        <v>0</v>
      </c>
      <c r="AK11" s="77"/>
      <c r="AL11" s="71"/>
      <c r="AM11" s="116"/>
      <c r="AN11" s="115"/>
      <c r="AO11" s="71"/>
      <c r="AP11" s="115"/>
      <c r="AQ11" s="103"/>
      <c r="AR11" s="88"/>
      <c r="AS11" s="114"/>
      <c r="AW11" s="70"/>
      <c r="AX11" s="74"/>
      <c r="AZ11" s="114"/>
      <c r="BA11" s="103"/>
      <c r="BC11" s="103"/>
      <c r="BD11" s="103"/>
      <c r="BE11" s="74"/>
      <c r="BF11" s="113"/>
      <c r="BJ11" s="70"/>
      <c r="BN11" s="103"/>
      <c r="BP11" s="103"/>
      <c r="BQ11" s="103"/>
      <c r="BS11" s="113"/>
      <c r="BV11" s="113"/>
      <c r="BW11" s="70"/>
      <c r="CA11" s="103"/>
      <c r="CB11" s="113"/>
      <c r="CC11" s="103"/>
      <c r="CD11" s="103"/>
      <c r="CF11" s="97">
        <f>+AF11+AS11+BF11+BS11</f>
        <v>0</v>
      </c>
      <c r="CG11" s="97">
        <f>+AJ11+AW11+BJ11+BW11</f>
        <v>0</v>
      </c>
      <c r="CH11" s="98">
        <f t="shared" si="3"/>
        <v>43890</v>
      </c>
      <c r="CI11" s="97"/>
      <c r="CJ11" s="70">
        <f t="shared" si="4"/>
        <v>22184250</v>
      </c>
      <c r="CK11" s="113">
        <v>19508472</v>
      </c>
      <c r="CL11" s="70">
        <f t="shared" si="5"/>
        <v>2675778</v>
      </c>
      <c r="CM11" s="88">
        <v>43555</v>
      </c>
      <c r="CN11" s="83" t="s">
        <v>1001</v>
      </c>
    </row>
    <row r="12" spans="1:94" s="69" customFormat="1" ht="16.5" customHeight="1" x14ac:dyDescent="0.3">
      <c r="A12" s="71">
        <v>11</v>
      </c>
      <c r="B12" s="83" t="s">
        <v>1230</v>
      </c>
      <c r="C12" s="83" t="s">
        <v>1233</v>
      </c>
      <c r="D12" s="87" t="s">
        <v>1139</v>
      </c>
      <c r="E12" s="80">
        <v>201675000</v>
      </c>
      <c r="F12" s="89"/>
      <c r="G12" s="89"/>
      <c r="H12" s="77">
        <v>43831</v>
      </c>
      <c r="I12" s="77">
        <v>43831</v>
      </c>
      <c r="J12" s="77">
        <v>43890</v>
      </c>
      <c r="K12" s="86">
        <f t="shared" si="0"/>
        <v>59</v>
      </c>
      <c r="L12" s="83" t="s">
        <v>1232</v>
      </c>
      <c r="M12" s="69" t="s">
        <v>1231</v>
      </c>
      <c r="N12" s="83" t="s">
        <v>1230</v>
      </c>
      <c r="O12" s="69" t="s">
        <v>471</v>
      </c>
      <c r="Q12" s="69" t="s">
        <v>1229</v>
      </c>
      <c r="R12" s="69" t="s">
        <v>115</v>
      </c>
      <c r="S12" s="69" t="s">
        <v>1228</v>
      </c>
      <c r="T12" s="69" t="s">
        <v>130</v>
      </c>
      <c r="U12" s="83" t="s">
        <v>87</v>
      </c>
      <c r="V12" s="83" t="s">
        <v>86</v>
      </c>
      <c r="Y12" s="69" t="s">
        <v>1218</v>
      </c>
      <c r="Z12" s="71">
        <v>11</v>
      </c>
      <c r="AA12" s="80">
        <v>201675000</v>
      </c>
      <c r="AB12" s="77">
        <v>43831</v>
      </c>
      <c r="AC12" s="71">
        <v>11</v>
      </c>
      <c r="AD12" s="77">
        <v>43831</v>
      </c>
      <c r="AE12" s="77">
        <v>43843</v>
      </c>
      <c r="AF12" s="70">
        <v>100703050</v>
      </c>
      <c r="AG12" s="106" t="s">
        <v>1055</v>
      </c>
      <c r="AH12" s="117">
        <v>43891</v>
      </c>
      <c r="AI12" s="105">
        <v>43921</v>
      </c>
      <c r="AJ12" s="61">
        <f t="shared" si="1"/>
        <v>31</v>
      </c>
      <c r="AK12" s="77">
        <v>43889</v>
      </c>
      <c r="AL12" s="76"/>
      <c r="AM12" s="75"/>
      <c r="AN12" s="72"/>
      <c r="AO12" s="71"/>
      <c r="AP12" s="72"/>
      <c r="AQ12" s="69" t="s">
        <v>1054</v>
      </c>
      <c r="AR12" s="91"/>
      <c r="AS12" s="73"/>
      <c r="AW12" s="70"/>
      <c r="AX12" s="72"/>
      <c r="AZ12" s="73"/>
      <c r="BE12" s="72"/>
      <c r="BF12" s="70"/>
      <c r="BJ12" s="70"/>
      <c r="BS12" s="70"/>
      <c r="BV12" s="70"/>
      <c r="BW12" s="70"/>
      <c r="CB12" s="70"/>
      <c r="CF12" s="97"/>
      <c r="CG12" s="97"/>
      <c r="CH12" s="98">
        <f t="shared" si="3"/>
        <v>43921</v>
      </c>
      <c r="CJ12" s="70">
        <f t="shared" si="4"/>
        <v>302378050</v>
      </c>
      <c r="CK12" s="70"/>
      <c r="CL12" s="70">
        <f t="shared" si="5"/>
        <v>302378050</v>
      </c>
      <c r="CM12" s="71"/>
    </row>
    <row r="13" spans="1:94" s="50" customFormat="1" ht="16.5" customHeight="1" x14ac:dyDescent="0.3">
      <c r="A13" s="58">
        <v>12</v>
      </c>
      <c r="B13" s="65" t="s">
        <v>360</v>
      </c>
      <c r="C13" s="65" t="s">
        <v>1227</v>
      </c>
      <c r="D13" s="65" t="s">
        <v>1100</v>
      </c>
      <c r="E13" s="68">
        <v>62000000</v>
      </c>
      <c r="F13" s="60"/>
      <c r="G13" s="67"/>
      <c r="H13" s="60">
        <v>43831</v>
      </c>
      <c r="I13" s="60">
        <v>43831</v>
      </c>
      <c r="J13" s="60">
        <v>43890</v>
      </c>
      <c r="K13" s="66">
        <f t="shared" si="0"/>
        <v>59</v>
      </c>
      <c r="L13" s="65" t="s">
        <v>287</v>
      </c>
      <c r="M13" s="50" t="s">
        <v>286</v>
      </c>
      <c r="N13" s="65" t="s">
        <v>360</v>
      </c>
      <c r="O13" s="50" t="s">
        <v>117</v>
      </c>
      <c r="Q13" s="50" t="s">
        <v>1226</v>
      </c>
      <c r="R13" s="50" t="s">
        <v>115</v>
      </c>
      <c r="S13" s="50" t="s">
        <v>283</v>
      </c>
      <c r="T13" s="50" t="s">
        <v>130</v>
      </c>
      <c r="U13" s="65" t="s">
        <v>87</v>
      </c>
      <c r="V13" s="65" t="s">
        <v>86</v>
      </c>
      <c r="Y13" s="65" t="s">
        <v>1089</v>
      </c>
      <c r="Z13" s="58">
        <v>12</v>
      </c>
      <c r="AA13" s="64"/>
      <c r="AB13" s="60">
        <v>43831</v>
      </c>
      <c r="AC13" s="58">
        <v>12</v>
      </c>
      <c r="AD13" s="60">
        <v>43831</v>
      </c>
      <c r="AE13" s="60"/>
      <c r="AF13" s="51">
        <v>22258379</v>
      </c>
      <c r="AG13" s="63" t="s">
        <v>1141</v>
      </c>
      <c r="AH13" s="62">
        <v>43891</v>
      </c>
      <c r="AI13" s="62">
        <v>43921</v>
      </c>
      <c r="AJ13" s="61">
        <f t="shared" si="1"/>
        <v>31</v>
      </c>
      <c r="AK13" s="60">
        <v>43889</v>
      </c>
      <c r="AL13" s="59">
        <v>224</v>
      </c>
      <c r="AM13" s="51">
        <v>22258379</v>
      </c>
      <c r="AN13" s="57">
        <v>43886</v>
      </c>
      <c r="AO13" s="58">
        <v>228</v>
      </c>
      <c r="AP13" s="57">
        <v>43889</v>
      </c>
      <c r="AQ13" s="50" t="s">
        <v>1054</v>
      </c>
      <c r="AR13" s="57">
        <v>43903</v>
      </c>
      <c r="AS13" s="56"/>
      <c r="AW13" s="51"/>
      <c r="AX13" s="55"/>
      <c r="AZ13" s="56"/>
      <c r="BE13" s="55"/>
      <c r="BF13" s="51"/>
      <c r="BJ13" s="51"/>
      <c r="BS13" s="51"/>
      <c r="BV13" s="51"/>
      <c r="BW13" s="51"/>
      <c r="CB13" s="51"/>
      <c r="CF13" s="54">
        <f>+AF13+AS13+BF13+BS13</f>
        <v>22258379</v>
      </c>
      <c r="CG13" s="54">
        <f>+AJ13+AW13+BJ13+BW13</f>
        <v>31</v>
      </c>
      <c r="CH13" s="53">
        <f t="shared" si="3"/>
        <v>43921</v>
      </c>
      <c r="CJ13" s="51">
        <f t="shared" si="4"/>
        <v>84258379</v>
      </c>
      <c r="CK13" s="51"/>
      <c r="CL13" s="51">
        <f t="shared" si="5"/>
        <v>84258379</v>
      </c>
      <c r="CM13" s="52"/>
      <c r="CP13" s="51"/>
    </row>
    <row r="14" spans="1:94" s="69" customFormat="1" ht="16.5" customHeight="1" x14ac:dyDescent="0.3">
      <c r="A14" s="71">
        <v>13</v>
      </c>
      <c r="B14" s="83" t="s">
        <v>1145</v>
      </c>
      <c r="C14" s="83" t="s">
        <v>1225</v>
      </c>
      <c r="D14" s="83" t="s">
        <v>1139</v>
      </c>
      <c r="E14" s="80">
        <v>166000000</v>
      </c>
      <c r="F14" s="89"/>
      <c r="G14" s="89"/>
      <c r="H14" s="77">
        <v>43831</v>
      </c>
      <c r="I14" s="77">
        <v>43831</v>
      </c>
      <c r="J14" s="77">
        <v>43890</v>
      </c>
      <c r="K14" s="86">
        <f t="shared" si="0"/>
        <v>59</v>
      </c>
      <c r="L14" s="87" t="s">
        <v>287</v>
      </c>
      <c r="M14" s="69" t="s">
        <v>286</v>
      </c>
      <c r="N14" s="87" t="s">
        <v>360</v>
      </c>
      <c r="O14" s="69" t="s">
        <v>117</v>
      </c>
      <c r="Q14" s="69" t="s">
        <v>1224</v>
      </c>
      <c r="R14" s="69" t="s">
        <v>115</v>
      </c>
      <c r="S14" s="69" t="s">
        <v>1219</v>
      </c>
      <c r="T14" s="69" t="s">
        <v>130</v>
      </c>
      <c r="U14" s="83" t="s">
        <v>87</v>
      </c>
      <c r="V14" s="83" t="s">
        <v>86</v>
      </c>
      <c r="Y14" s="69" t="s">
        <v>1218</v>
      </c>
      <c r="Z14" s="71">
        <v>13</v>
      </c>
      <c r="AA14" s="80">
        <v>166000000</v>
      </c>
      <c r="AB14" s="77">
        <v>43831</v>
      </c>
      <c r="AC14" s="71">
        <v>13</v>
      </c>
      <c r="AD14" s="77">
        <v>43831</v>
      </c>
      <c r="AE14" s="77">
        <v>43850</v>
      </c>
      <c r="AF14" s="70">
        <v>80108421</v>
      </c>
      <c r="AG14" s="106" t="s">
        <v>1055</v>
      </c>
      <c r="AH14" s="117">
        <v>43891</v>
      </c>
      <c r="AI14" s="105">
        <v>43921</v>
      </c>
      <c r="AJ14" s="61">
        <f t="shared" si="1"/>
        <v>31</v>
      </c>
      <c r="AK14" s="77">
        <v>43889</v>
      </c>
      <c r="AL14" s="76">
        <v>225</v>
      </c>
      <c r="AM14" s="75">
        <v>80108421</v>
      </c>
      <c r="AN14" s="72">
        <v>43886</v>
      </c>
      <c r="AO14" s="71">
        <v>218</v>
      </c>
      <c r="AP14" s="72">
        <v>43889</v>
      </c>
      <c r="AQ14" s="69" t="s">
        <v>1054</v>
      </c>
      <c r="AR14" s="91"/>
      <c r="AS14" s="73"/>
      <c r="AW14" s="70"/>
      <c r="AX14" s="72"/>
      <c r="AZ14" s="73"/>
      <c r="BE14" s="72"/>
      <c r="BF14" s="70"/>
      <c r="BH14" s="72"/>
      <c r="BI14" s="72"/>
      <c r="BJ14" s="120"/>
      <c r="BK14" s="72"/>
      <c r="BM14" s="70"/>
      <c r="BN14" s="72"/>
      <c r="BO14" s="72"/>
      <c r="BP14" s="72"/>
      <c r="BR14" s="72"/>
      <c r="BS14" s="70"/>
      <c r="BV14" s="70"/>
      <c r="BW14" s="70"/>
      <c r="CB14" s="70"/>
      <c r="CF14" s="97">
        <v>158000000</v>
      </c>
      <c r="CG14" s="97">
        <v>61</v>
      </c>
      <c r="CH14" s="98">
        <v>43830</v>
      </c>
      <c r="CI14" s="97">
        <v>274</v>
      </c>
      <c r="CJ14" s="70">
        <v>711000000</v>
      </c>
      <c r="CK14" s="70"/>
      <c r="CL14" s="70">
        <v>711000000</v>
      </c>
      <c r="CM14" s="71"/>
    </row>
    <row r="15" spans="1:94" s="69" customFormat="1" ht="16.5" customHeight="1" x14ac:dyDescent="0.3">
      <c r="A15" s="71">
        <v>14</v>
      </c>
      <c r="B15" s="83" t="s">
        <v>1145</v>
      </c>
      <c r="C15" s="83" t="s">
        <v>1223</v>
      </c>
      <c r="D15" s="83" t="s">
        <v>1139</v>
      </c>
      <c r="E15" s="80">
        <v>94000000</v>
      </c>
      <c r="F15" s="89"/>
      <c r="G15" s="89"/>
      <c r="H15" s="77">
        <v>43831</v>
      </c>
      <c r="I15" s="77">
        <v>43831</v>
      </c>
      <c r="J15" s="77">
        <v>43890</v>
      </c>
      <c r="K15" s="86">
        <f t="shared" si="0"/>
        <v>59</v>
      </c>
      <c r="L15" s="87" t="s">
        <v>287</v>
      </c>
      <c r="M15" s="69" t="s">
        <v>286</v>
      </c>
      <c r="N15" s="87" t="s">
        <v>360</v>
      </c>
      <c r="O15" s="69" t="s">
        <v>117</v>
      </c>
      <c r="Q15" s="69" t="s">
        <v>1222</v>
      </c>
      <c r="R15" s="69" t="s">
        <v>115</v>
      </c>
      <c r="S15" s="69" t="s">
        <v>1219</v>
      </c>
      <c r="T15" s="69" t="s">
        <v>130</v>
      </c>
      <c r="U15" s="83" t="s">
        <v>87</v>
      </c>
      <c r="V15" s="83" t="s">
        <v>86</v>
      </c>
      <c r="Y15" s="69" t="s">
        <v>1218</v>
      </c>
      <c r="Z15" s="71">
        <v>14</v>
      </c>
      <c r="AA15" s="80">
        <v>94000000</v>
      </c>
      <c r="AB15" s="77">
        <v>43831</v>
      </c>
      <c r="AC15" s="71">
        <v>14</v>
      </c>
      <c r="AD15" s="77">
        <v>43831</v>
      </c>
      <c r="AE15" s="77">
        <v>43851</v>
      </c>
      <c r="AF15" s="70">
        <v>46390223</v>
      </c>
      <c r="AG15" s="106" t="s">
        <v>1055</v>
      </c>
      <c r="AH15" s="117">
        <v>43891</v>
      </c>
      <c r="AI15" s="105">
        <v>43921</v>
      </c>
      <c r="AJ15" s="61">
        <f t="shared" si="1"/>
        <v>31</v>
      </c>
      <c r="AK15" s="77">
        <v>43889</v>
      </c>
      <c r="AL15" s="76">
        <v>246</v>
      </c>
      <c r="AM15" s="75">
        <v>46390223</v>
      </c>
      <c r="AN15" s="72">
        <v>43886</v>
      </c>
      <c r="AO15" s="71">
        <v>219</v>
      </c>
      <c r="AP15" s="72">
        <v>43889</v>
      </c>
      <c r="AQ15" s="69" t="s">
        <v>1054</v>
      </c>
      <c r="AR15" s="91"/>
      <c r="AS15" s="73"/>
      <c r="AW15" s="70"/>
      <c r="AX15" s="72"/>
      <c r="AZ15" s="73"/>
      <c r="BE15" s="72"/>
      <c r="BF15" s="70"/>
      <c r="BJ15" s="70"/>
      <c r="BS15" s="70"/>
      <c r="BV15" s="70"/>
      <c r="BW15" s="70"/>
      <c r="CB15" s="70"/>
      <c r="CF15" s="97">
        <v>92500000</v>
      </c>
      <c r="CG15" s="97">
        <v>61</v>
      </c>
      <c r="CH15" s="98">
        <v>43830</v>
      </c>
      <c r="CI15" s="97">
        <v>274</v>
      </c>
      <c r="CJ15" s="70">
        <v>414500000</v>
      </c>
      <c r="CK15" s="70"/>
      <c r="CL15" s="70">
        <v>414500000</v>
      </c>
      <c r="CM15" s="71"/>
    </row>
    <row r="16" spans="1:94" s="50" customFormat="1" ht="16.5" customHeight="1" x14ac:dyDescent="0.3">
      <c r="A16" s="58">
        <v>15</v>
      </c>
      <c r="B16" s="65" t="s">
        <v>360</v>
      </c>
      <c r="C16" s="65" t="s">
        <v>613</v>
      </c>
      <c r="D16" s="65" t="s">
        <v>1100</v>
      </c>
      <c r="E16" s="68">
        <v>13000000</v>
      </c>
      <c r="F16" s="60"/>
      <c r="G16" s="67"/>
      <c r="H16" s="60">
        <v>43831</v>
      </c>
      <c r="I16" s="60">
        <v>43831</v>
      </c>
      <c r="J16" s="60">
        <v>43890</v>
      </c>
      <c r="K16" s="66">
        <f t="shared" si="0"/>
        <v>59</v>
      </c>
      <c r="L16" s="65" t="s">
        <v>287</v>
      </c>
      <c r="M16" s="50" t="s">
        <v>286</v>
      </c>
      <c r="N16" s="65" t="s">
        <v>360</v>
      </c>
      <c r="O16" s="50" t="s">
        <v>117</v>
      </c>
      <c r="Q16" s="50" t="s">
        <v>1221</v>
      </c>
      <c r="R16" s="50" t="s">
        <v>115</v>
      </c>
      <c r="S16" s="50" t="s">
        <v>283</v>
      </c>
      <c r="T16" s="50" t="s">
        <v>130</v>
      </c>
      <c r="U16" s="65" t="s">
        <v>87</v>
      </c>
      <c r="V16" s="65" t="s">
        <v>86</v>
      </c>
      <c r="Y16" s="65" t="s">
        <v>1089</v>
      </c>
      <c r="Z16" s="58">
        <v>15</v>
      </c>
      <c r="AA16" s="64"/>
      <c r="AB16" s="60">
        <v>43831</v>
      </c>
      <c r="AC16" s="58">
        <v>15</v>
      </c>
      <c r="AD16" s="60">
        <v>43831</v>
      </c>
      <c r="AE16" s="60"/>
      <c r="AF16" s="51"/>
      <c r="AG16" s="63"/>
      <c r="AH16" s="62"/>
      <c r="AI16" s="62"/>
      <c r="AJ16" s="61">
        <f t="shared" si="1"/>
        <v>0</v>
      </c>
      <c r="AK16" s="60"/>
      <c r="AL16" s="59"/>
      <c r="AM16" s="84"/>
      <c r="AN16" s="57"/>
      <c r="AO16" s="58"/>
      <c r="AP16" s="57"/>
      <c r="AR16" s="57"/>
      <c r="AS16" s="56"/>
      <c r="AW16" s="51"/>
      <c r="AX16" s="55"/>
      <c r="AZ16" s="56"/>
      <c r="BE16" s="55"/>
      <c r="BF16" s="51"/>
      <c r="BJ16" s="51"/>
      <c r="BS16" s="51"/>
      <c r="BV16" s="51"/>
      <c r="BW16" s="51"/>
      <c r="CB16" s="51"/>
      <c r="CF16" s="54">
        <f t="shared" ref="CF16:CF26" si="6">+AF16+AS16+BF16+BS16</f>
        <v>0</v>
      </c>
      <c r="CG16" s="54">
        <f t="shared" ref="CG16:CG26" si="7">+AJ16+AW16+BJ16+BW16</f>
        <v>0</v>
      </c>
      <c r="CH16" s="53">
        <f t="shared" ref="CH16:CH26" si="8">IF(BV16&gt;0,BV16,IF(BI16&gt;0,BI16,IF(AV16&gt;0,AV16,IF(AI16&gt;0,AI16,J16))))</f>
        <v>43890</v>
      </c>
      <c r="CJ16" s="51">
        <f t="shared" ref="CJ16:CJ38" si="9">+E16+AF16+AS16+BF16+BS16</f>
        <v>13000000</v>
      </c>
      <c r="CK16" s="51">
        <v>17402202</v>
      </c>
      <c r="CL16" s="51">
        <f t="shared" ref="CL16:CL26" si="10">+CJ16-CK16</f>
        <v>-4402202</v>
      </c>
      <c r="CM16" s="52">
        <v>43555</v>
      </c>
      <c r="CN16" s="50" t="s">
        <v>1001</v>
      </c>
      <c r="CP16" s="51"/>
    </row>
    <row r="17" spans="1:96" s="69" customFormat="1" ht="16.5" customHeight="1" x14ac:dyDescent="0.3">
      <c r="A17" s="71">
        <v>16</v>
      </c>
      <c r="B17" s="83" t="s">
        <v>1145</v>
      </c>
      <c r="C17" s="83" t="s">
        <v>619</v>
      </c>
      <c r="D17" s="83" t="s">
        <v>1139</v>
      </c>
      <c r="E17" s="80">
        <v>7200000</v>
      </c>
      <c r="F17" s="89"/>
      <c r="G17" s="89"/>
      <c r="H17" s="77">
        <v>43831</v>
      </c>
      <c r="I17" s="77">
        <v>43831</v>
      </c>
      <c r="J17" s="77">
        <v>43890</v>
      </c>
      <c r="K17" s="86">
        <f t="shared" si="0"/>
        <v>59</v>
      </c>
      <c r="L17" s="87" t="s">
        <v>287</v>
      </c>
      <c r="M17" s="69" t="s">
        <v>286</v>
      </c>
      <c r="N17" s="87" t="s">
        <v>360</v>
      </c>
      <c r="O17" s="69" t="s">
        <v>117</v>
      </c>
      <c r="Q17" s="69" t="s">
        <v>1220</v>
      </c>
      <c r="R17" s="69" t="s">
        <v>115</v>
      </c>
      <c r="S17" s="69" t="s">
        <v>1219</v>
      </c>
      <c r="T17" s="69" t="s">
        <v>130</v>
      </c>
      <c r="U17" s="83" t="s">
        <v>87</v>
      </c>
      <c r="V17" s="83" t="s">
        <v>86</v>
      </c>
      <c r="Y17" s="69" t="s">
        <v>1218</v>
      </c>
      <c r="Z17" s="71">
        <v>16</v>
      </c>
      <c r="AA17" s="80">
        <v>7200000</v>
      </c>
      <c r="AB17" s="77">
        <v>43831</v>
      </c>
      <c r="AC17" s="71">
        <v>16</v>
      </c>
      <c r="AD17" s="77">
        <v>43831</v>
      </c>
      <c r="AE17" s="77">
        <v>43850</v>
      </c>
      <c r="AF17" s="70">
        <v>3546387</v>
      </c>
      <c r="AG17" s="79"/>
      <c r="AH17" s="91"/>
      <c r="AI17" s="72"/>
      <c r="AJ17" s="61">
        <f t="shared" si="1"/>
        <v>0</v>
      </c>
      <c r="AK17" s="77">
        <v>43861</v>
      </c>
      <c r="AL17" s="76">
        <v>118</v>
      </c>
      <c r="AM17" s="75">
        <v>3546387</v>
      </c>
      <c r="AN17" s="72">
        <v>43859</v>
      </c>
      <c r="AO17" s="71">
        <v>148</v>
      </c>
      <c r="AP17" s="72">
        <v>43861</v>
      </c>
      <c r="AQ17" s="69" t="s">
        <v>791</v>
      </c>
      <c r="AR17" s="91"/>
      <c r="AS17" s="73"/>
      <c r="AW17" s="70"/>
      <c r="AX17" s="72"/>
      <c r="AZ17" s="73"/>
      <c r="BE17" s="72"/>
      <c r="BF17" s="70"/>
      <c r="BJ17" s="70"/>
      <c r="BS17" s="70"/>
      <c r="BV17" s="70"/>
      <c r="BW17" s="70"/>
      <c r="CB17" s="70"/>
      <c r="CF17" s="97">
        <f t="shared" si="6"/>
        <v>3546387</v>
      </c>
      <c r="CG17" s="97">
        <f t="shared" si="7"/>
        <v>0</v>
      </c>
      <c r="CH17" s="98">
        <f t="shared" si="8"/>
        <v>43890</v>
      </c>
      <c r="CJ17" s="70">
        <f t="shared" si="9"/>
        <v>10746387</v>
      </c>
      <c r="CK17" s="70"/>
      <c r="CL17" s="70">
        <f t="shared" si="10"/>
        <v>10746387</v>
      </c>
      <c r="CM17" s="71"/>
    </row>
    <row r="18" spans="1:96" s="50" customFormat="1" ht="16.5" customHeight="1" x14ac:dyDescent="0.3">
      <c r="A18" s="58">
        <v>17</v>
      </c>
      <c r="B18" s="65" t="s">
        <v>1217</v>
      </c>
      <c r="C18" s="65" t="s">
        <v>353</v>
      </c>
      <c r="D18" s="65" t="s">
        <v>1100</v>
      </c>
      <c r="E18" s="68">
        <v>146395963</v>
      </c>
      <c r="F18" s="60"/>
      <c r="G18" s="67"/>
      <c r="H18" s="60">
        <v>43831</v>
      </c>
      <c r="I18" s="60">
        <v>43831</v>
      </c>
      <c r="J18" s="60">
        <v>43890</v>
      </c>
      <c r="K18" s="66">
        <f t="shared" si="0"/>
        <v>59</v>
      </c>
      <c r="L18" s="65" t="s">
        <v>1216</v>
      </c>
      <c r="M18" s="50" t="s">
        <v>1215</v>
      </c>
      <c r="N18" s="65" t="s">
        <v>1214</v>
      </c>
      <c r="O18" s="50" t="s">
        <v>1213</v>
      </c>
      <c r="Q18" s="50" t="s">
        <v>1212</v>
      </c>
      <c r="R18" s="50" t="s">
        <v>115</v>
      </c>
      <c r="S18" s="50" t="s">
        <v>1211</v>
      </c>
      <c r="T18" s="50" t="s">
        <v>130</v>
      </c>
      <c r="U18" s="65" t="s">
        <v>348</v>
      </c>
      <c r="V18" s="65" t="s">
        <v>347</v>
      </c>
      <c r="Y18" s="65" t="s">
        <v>1089</v>
      </c>
      <c r="Z18" s="58">
        <v>17</v>
      </c>
      <c r="AA18" s="64"/>
      <c r="AB18" s="60">
        <v>43831</v>
      </c>
      <c r="AC18" s="58">
        <v>17</v>
      </c>
      <c r="AD18" s="60">
        <v>43831</v>
      </c>
      <c r="AE18" s="60"/>
      <c r="AF18" s="51">
        <v>58000000</v>
      </c>
      <c r="AG18" s="63" t="s">
        <v>1141</v>
      </c>
      <c r="AH18" s="62">
        <v>43891</v>
      </c>
      <c r="AI18" s="62">
        <v>43921</v>
      </c>
      <c r="AJ18" s="61">
        <f t="shared" si="1"/>
        <v>31</v>
      </c>
      <c r="AK18" s="60">
        <v>43889</v>
      </c>
      <c r="AL18" s="59">
        <v>208</v>
      </c>
      <c r="AM18" s="51">
        <v>58000000</v>
      </c>
      <c r="AN18" s="57">
        <v>43885</v>
      </c>
      <c r="AO18" s="58">
        <v>234</v>
      </c>
      <c r="AP18" s="57">
        <v>43889</v>
      </c>
      <c r="AQ18" s="50" t="s">
        <v>1054</v>
      </c>
      <c r="AR18" s="57"/>
      <c r="AS18" s="56">
        <v>0</v>
      </c>
      <c r="AT18" s="50" t="s">
        <v>1210</v>
      </c>
      <c r="AU18" s="55">
        <v>43922</v>
      </c>
      <c r="AV18" s="55">
        <v>43923</v>
      </c>
      <c r="AW18" s="51"/>
      <c r="AX18" s="55">
        <v>43921</v>
      </c>
      <c r="AZ18" s="56"/>
      <c r="BD18" s="50" t="s">
        <v>1209</v>
      </c>
      <c r="BE18" s="55">
        <v>43923</v>
      </c>
      <c r="BF18" s="51"/>
      <c r="BJ18" s="51"/>
      <c r="BS18" s="51"/>
      <c r="BV18" s="51"/>
      <c r="BW18" s="51"/>
      <c r="CB18" s="51"/>
      <c r="CF18" s="54">
        <f t="shared" si="6"/>
        <v>58000000</v>
      </c>
      <c r="CG18" s="54">
        <f t="shared" si="7"/>
        <v>31</v>
      </c>
      <c r="CH18" s="53">
        <f t="shared" si="8"/>
        <v>43923</v>
      </c>
      <c r="CJ18" s="51">
        <f t="shared" si="9"/>
        <v>204395963</v>
      </c>
      <c r="CK18" s="51">
        <v>154281321</v>
      </c>
      <c r="CL18" s="51">
        <f t="shared" si="10"/>
        <v>50114642</v>
      </c>
      <c r="CM18" s="52"/>
      <c r="CN18" s="50" t="s">
        <v>1135</v>
      </c>
      <c r="CP18" s="51">
        <f>50226643+50294052</f>
        <v>100520695</v>
      </c>
    </row>
    <row r="19" spans="1:96" s="50" customFormat="1" ht="16.5" customHeight="1" x14ac:dyDescent="0.3">
      <c r="A19" s="58">
        <v>18</v>
      </c>
      <c r="B19" s="65" t="s">
        <v>738</v>
      </c>
      <c r="C19" s="65" t="s">
        <v>1208</v>
      </c>
      <c r="D19" s="65" t="s">
        <v>1100</v>
      </c>
      <c r="E19" s="68">
        <v>32268000</v>
      </c>
      <c r="F19" s="60"/>
      <c r="G19" s="67"/>
      <c r="H19" s="60">
        <v>43831</v>
      </c>
      <c r="I19" s="60">
        <v>43850</v>
      </c>
      <c r="J19" s="60">
        <v>43890</v>
      </c>
      <c r="K19" s="66">
        <f t="shared" si="0"/>
        <v>40</v>
      </c>
      <c r="L19" s="65" t="s">
        <v>738</v>
      </c>
      <c r="M19" s="50" t="s">
        <v>739</v>
      </c>
      <c r="N19" s="65" t="s">
        <v>738</v>
      </c>
      <c r="O19" s="50" t="s">
        <v>737</v>
      </c>
      <c r="Q19" s="50" t="s">
        <v>1181</v>
      </c>
      <c r="R19" s="50" t="s">
        <v>115</v>
      </c>
      <c r="S19" s="50" t="s">
        <v>735</v>
      </c>
      <c r="T19" s="50" t="s">
        <v>130</v>
      </c>
      <c r="U19" s="65" t="s">
        <v>87</v>
      </c>
      <c r="V19" s="65" t="s">
        <v>86</v>
      </c>
      <c r="Y19" s="65" t="s">
        <v>1207</v>
      </c>
      <c r="Z19" s="58">
        <v>18</v>
      </c>
      <c r="AA19" s="64"/>
      <c r="AB19" s="60">
        <v>43831</v>
      </c>
      <c r="AC19" s="58">
        <v>43</v>
      </c>
      <c r="AD19" s="60">
        <v>43831</v>
      </c>
      <c r="AE19" s="60"/>
      <c r="AF19" s="51"/>
      <c r="AG19" s="63"/>
      <c r="AH19" s="62"/>
      <c r="AI19" s="62"/>
      <c r="AJ19" s="61">
        <f t="shared" si="1"/>
        <v>0</v>
      </c>
      <c r="AK19" s="60"/>
      <c r="AL19" s="59"/>
      <c r="AM19" s="84"/>
      <c r="AN19" s="57"/>
      <c r="AO19" s="58"/>
      <c r="AP19" s="57"/>
      <c r="AR19" s="57"/>
      <c r="AS19" s="56"/>
      <c r="AW19" s="51"/>
      <c r="AX19" s="55"/>
      <c r="AZ19" s="56"/>
      <c r="BE19" s="55"/>
      <c r="BF19" s="51"/>
      <c r="BJ19" s="51"/>
      <c r="BS19" s="51"/>
      <c r="BV19" s="51"/>
      <c r="BW19" s="51"/>
      <c r="CB19" s="51"/>
      <c r="CF19" s="54">
        <f t="shared" si="6"/>
        <v>0</v>
      </c>
      <c r="CG19" s="54">
        <f t="shared" si="7"/>
        <v>0</v>
      </c>
      <c r="CH19" s="53">
        <f t="shared" si="8"/>
        <v>43890</v>
      </c>
      <c r="CJ19" s="51">
        <f t="shared" si="9"/>
        <v>32268000</v>
      </c>
      <c r="CK19" s="51"/>
      <c r="CL19" s="51">
        <f t="shared" si="10"/>
        <v>32268000</v>
      </c>
      <c r="CM19" s="52"/>
      <c r="CP19" s="51"/>
    </row>
    <row r="20" spans="1:96" s="50" customFormat="1" ht="16.5" customHeight="1" x14ac:dyDescent="0.3">
      <c r="A20" s="58">
        <v>19</v>
      </c>
      <c r="B20" s="65" t="s">
        <v>706</v>
      </c>
      <c r="C20" s="65" t="s">
        <v>708</v>
      </c>
      <c r="D20" s="65" t="s">
        <v>1100</v>
      </c>
      <c r="E20" s="68">
        <v>35503208</v>
      </c>
      <c r="F20" s="60"/>
      <c r="G20" s="67"/>
      <c r="H20" s="60">
        <v>43831</v>
      </c>
      <c r="I20" s="60">
        <v>43831</v>
      </c>
      <c r="J20" s="60">
        <v>43890</v>
      </c>
      <c r="K20" s="66">
        <f t="shared" si="0"/>
        <v>59</v>
      </c>
      <c r="L20" s="65" t="s">
        <v>706</v>
      </c>
      <c r="M20" s="50" t="s">
        <v>707</v>
      </c>
      <c r="N20" s="65" t="s">
        <v>706</v>
      </c>
      <c r="O20" s="50" t="s">
        <v>705</v>
      </c>
      <c r="Q20" s="50" t="s">
        <v>704</v>
      </c>
      <c r="R20" s="50" t="s">
        <v>115</v>
      </c>
      <c r="S20" s="50" t="s">
        <v>1206</v>
      </c>
      <c r="T20" s="50" t="s">
        <v>130</v>
      </c>
      <c r="U20" s="65" t="s">
        <v>87</v>
      </c>
      <c r="V20" s="65" t="s">
        <v>86</v>
      </c>
      <c r="Y20" s="65" t="s">
        <v>1089</v>
      </c>
      <c r="Z20" s="58">
        <v>19</v>
      </c>
      <c r="AA20" s="64"/>
      <c r="AB20" s="60">
        <v>43831</v>
      </c>
      <c r="AC20" s="58">
        <v>19</v>
      </c>
      <c r="AD20" s="60">
        <v>43831</v>
      </c>
      <c r="AE20" s="60"/>
      <c r="AF20" s="51"/>
      <c r="AG20" s="63"/>
      <c r="AH20" s="62"/>
      <c r="AI20" s="62"/>
      <c r="AJ20" s="61">
        <f t="shared" si="1"/>
        <v>0</v>
      </c>
      <c r="AK20" s="60"/>
      <c r="AL20" s="59"/>
      <c r="AM20" s="84"/>
      <c r="AN20" s="57"/>
      <c r="AO20" s="58"/>
      <c r="AP20" s="57"/>
      <c r="AR20" s="57"/>
      <c r="AS20" s="56"/>
      <c r="AW20" s="51"/>
      <c r="AX20" s="55"/>
      <c r="AZ20" s="56"/>
      <c r="BE20" s="55"/>
      <c r="BF20" s="51"/>
      <c r="BJ20" s="51"/>
      <c r="BS20" s="51"/>
      <c r="BV20" s="51"/>
      <c r="BW20" s="51"/>
      <c r="CB20" s="51"/>
      <c r="CF20" s="54">
        <f t="shared" si="6"/>
        <v>0</v>
      </c>
      <c r="CG20" s="54">
        <f t="shared" si="7"/>
        <v>0</v>
      </c>
      <c r="CH20" s="53">
        <f t="shared" si="8"/>
        <v>43890</v>
      </c>
      <c r="CJ20" s="51">
        <f t="shared" si="9"/>
        <v>35503208</v>
      </c>
      <c r="CK20" s="51">
        <v>52210599</v>
      </c>
      <c r="CL20" s="51">
        <f t="shared" si="10"/>
        <v>-16707391</v>
      </c>
      <c r="CM20" s="52"/>
      <c r="CN20" s="50" t="s">
        <v>1001</v>
      </c>
      <c r="CO20" s="50" t="s">
        <v>4</v>
      </c>
      <c r="CP20" s="51">
        <f>17403533*2</f>
        <v>34807066</v>
      </c>
    </row>
    <row r="21" spans="1:96" s="50" customFormat="1" ht="16.5" customHeight="1" x14ac:dyDescent="0.3">
      <c r="A21" s="58">
        <v>20</v>
      </c>
      <c r="B21" s="65" t="s">
        <v>781</v>
      </c>
      <c r="C21" s="65" t="s">
        <v>1204</v>
      </c>
      <c r="D21" s="65" t="s">
        <v>1100</v>
      </c>
      <c r="E21" s="68">
        <v>27696882</v>
      </c>
      <c r="F21" s="60"/>
      <c r="G21" s="67"/>
      <c r="H21" s="60">
        <v>43831</v>
      </c>
      <c r="I21" s="60">
        <v>43841</v>
      </c>
      <c r="J21" s="60">
        <v>43890</v>
      </c>
      <c r="K21" s="66">
        <f t="shared" si="0"/>
        <v>49</v>
      </c>
      <c r="L21" s="65" t="s">
        <v>781</v>
      </c>
      <c r="M21" s="50" t="s">
        <v>782</v>
      </c>
      <c r="N21" s="65" t="s">
        <v>781</v>
      </c>
      <c r="O21" s="50" t="s">
        <v>780</v>
      </c>
      <c r="Q21" s="50" t="s">
        <v>698</v>
      </c>
      <c r="R21" s="50" t="s">
        <v>115</v>
      </c>
      <c r="S21" s="50" t="s">
        <v>1098</v>
      </c>
      <c r="T21" s="50" t="s">
        <v>130</v>
      </c>
      <c r="U21" s="65" t="s">
        <v>87</v>
      </c>
      <c r="V21" s="65" t="s">
        <v>86</v>
      </c>
      <c r="Y21" s="65" t="s">
        <v>1205</v>
      </c>
      <c r="Z21" s="58">
        <v>20</v>
      </c>
      <c r="AA21" s="64"/>
      <c r="AB21" s="60">
        <v>43831</v>
      </c>
      <c r="AC21" s="58">
        <v>20</v>
      </c>
      <c r="AD21" s="60">
        <v>43831</v>
      </c>
      <c r="AE21" s="60">
        <v>43831</v>
      </c>
      <c r="AF21" s="51"/>
      <c r="AG21" s="63"/>
      <c r="AH21" s="62"/>
      <c r="AI21" s="62"/>
      <c r="AJ21" s="61">
        <f t="shared" si="1"/>
        <v>0</v>
      </c>
      <c r="AK21" s="60"/>
      <c r="AL21" s="59"/>
      <c r="AM21" s="84"/>
      <c r="AN21" s="57"/>
      <c r="AO21" s="58"/>
      <c r="AP21" s="57"/>
      <c r="AR21" s="57"/>
      <c r="AS21" s="56"/>
      <c r="AW21" s="51"/>
      <c r="AX21" s="55"/>
      <c r="AZ21" s="56"/>
      <c r="BE21" s="55"/>
      <c r="BF21" s="51"/>
      <c r="BJ21" s="51"/>
      <c r="BS21" s="51"/>
      <c r="BV21" s="51"/>
      <c r="BW21" s="51"/>
      <c r="CB21" s="51"/>
      <c r="CF21" s="54">
        <f t="shared" si="6"/>
        <v>0</v>
      </c>
      <c r="CG21" s="54">
        <f t="shared" si="7"/>
        <v>0</v>
      </c>
      <c r="CH21" s="53">
        <f t="shared" si="8"/>
        <v>43890</v>
      </c>
      <c r="CJ21" s="51">
        <f t="shared" si="9"/>
        <v>27696882</v>
      </c>
      <c r="CK21" s="51">
        <v>40730709</v>
      </c>
      <c r="CL21" s="51">
        <f t="shared" si="10"/>
        <v>-13033827</v>
      </c>
      <c r="CM21" s="52">
        <v>43563</v>
      </c>
      <c r="CN21" s="50" t="s">
        <v>1001</v>
      </c>
      <c r="CP21" s="51"/>
    </row>
    <row r="22" spans="1:96" s="50" customFormat="1" ht="16.5" customHeight="1" x14ac:dyDescent="0.3">
      <c r="A22" s="58">
        <v>21</v>
      </c>
      <c r="B22" s="65" t="s">
        <v>700</v>
      </c>
      <c r="C22" s="65" t="s">
        <v>1204</v>
      </c>
      <c r="D22" s="65" t="s">
        <v>1100</v>
      </c>
      <c r="E22" s="68">
        <v>9470012</v>
      </c>
      <c r="F22" s="60"/>
      <c r="G22" s="67"/>
      <c r="H22" s="60">
        <v>43831</v>
      </c>
      <c r="I22" s="60">
        <v>43831</v>
      </c>
      <c r="J22" s="60">
        <v>43890</v>
      </c>
      <c r="K22" s="66">
        <f t="shared" si="0"/>
        <v>59</v>
      </c>
      <c r="L22" s="65" t="s">
        <v>700</v>
      </c>
      <c r="M22" s="50" t="s">
        <v>701</v>
      </c>
      <c r="N22" s="65" t="s">
        <v>700</v>
      </c>
      <c r="O22" s="50" t="s">
        <v>699</v>
      </c>
      <c r="Q22" s="50" t="s">
        <v>698</v>
      </c>
      <c r="R22" s="50" t="s">
        <v>115</v>
      </c>
      <c r="S22" s="50" t="s">
        <v>697</v>
      </c>
      <c r="T22" s="50" t="s">
        <v>130</v>
      </c>
      <c r="U22" s="65" t="s">
        <v>87</v>
      </c>
      <c r="V22" s="65" t="s">
        <v>86</v>
      </c>
      <c r="Y22" s="65" t="s">
        <v>1089</v>
      </c>
      <c r="Z22" s="58">
        <v>21</v>
      </c>
      <c r="AA22" s="64"/>
      <c r="AB22" s="60">
        <v>43831</v>
      </c>
      <c r="AC22" s="58">
        <v>21</v>
      </c>
      <c r="AD22" s="60">
        <v>43831</v>
      </c>
      <c r="AE22" s="60"/>
      <c r="AF22" s="51"/>
      <c r="AG22" s="63"/>
      <c r="AH22" s="62"/>
      <c r="AI22" s="62"/>
      <c r="AJ22" s="61">
        <f t="shared" si="1"/>
        <v>0</v>
      </c>
      <c r="AK22" s="60"/>
      <c r="AL22" s="59"/>
      <c r="AM22" s="84"/>
      <c r="AN22" s="57"/>
      <c r="AO22" s="58"/>
      <c r="AP22" s="57"/>
      <c r="AR22" s="57"/>
      <c r="AS22" s="56"/>
      <c r="AW22" s="51"/>
      <c r="AX22" s="55"/>
      <c r="AZ22" s="56"/>
      <c r="BE22" s="55"/>
      <c r="BF22" s="51"/>
      <c r="BJ22" s="51"/>
      <c r="BS22" s="51"/>
      <c r="BV22" s="51"/>
      <c r="BW22" s="51"/>
      <c r="CB22" s="51"/>
      <c r="CF22" s="54">
        <f t="shared" si="6"/>
        <v>0</v>
      </c>
      <c r="CG22" s="54">
        <f t="shared" si="7"/>
        <v>0</v>
      </c>
      <c r="CH22" s="53">
        <f t="shared" si="8"/>
        <v>43890</v>
      </c>
      <c r="CJ22" s="51">
        <f t="shared" si="9"/>
        <v>9470012</v>
      </c>
      <c r="CK22" s="51">
        <v>13926489</v>
      </c>
      <c r="CL22" s="51">
        <f t="shared" si="10"/>
        <v>-4456477</v>
      </c>
      <c r="CM22" s="52">
        <v>43563</v>
      </c>
      <c r="CN22" s="50" t="s">
        <v>1001</v>
      </c>
      <c r="CP22" s="51"/>
    </row>
    <row r="23" spans="1:96" s="50" customFormat="1" ht="16.5" customHeight="1" x14ac:dyDescent="0.3">
      <c r="A23" s="58">
        <v>22</v>
      </c>
      <c r="B23" s="65" t="s">
        <v>748</v>
      </c>
      <c r="C23" s="65" t="s">
        <v>1203</v>
      </c>
      <c r="D23" s="65" t="s">
        <v>1100</v>
      </c>
      <c r="E23" s="68">
        <v>28234500</v>
      </c>
      <c r="F23" s="60"/>
      <c r="G23" s="67"/>
      <c r="H23" s="60">
        <v>43831</v>
      </c>
      <c r="I23" s="60">
        <v>43831</v>
      </c>
      <c r="J23" s="60">
        <v>43890</v>
      </c>
      <c r="K23" s="66">
        <f t="shared" si="0"/>
        <v>59</v>
      </c>
      <c r="L23" s="65" t="s">
        <v>748</v>
      </c>
      <c r="M23" s="50" t="s">
        <v>749</v>
      </c>
      <c r="N23" s="65" t="s">
        <v>748</v>
      </c>
      <c r="O23" s="50" t="s">
        <v>747</v>
      </c>
      <c r="Q23" s="50" t="s">
        <v>631</v>
      </c>
      <c r="R23" s="50" t="s">
        <v>115</v>
      </c>
      <c r="S23" s="50" t="s">
        <v>746</v>
      </c>
      <c r="T23" s="50" t="s">
        <v>130</v>
      </c>
      <c r="U23" s="65" t="s">
        <v>87</v>
      </c>
      <c r="V23" s="65" t="s">
        <v>86</v>
      </c>
      <c r="Y23" s="65" t="s">
        <v>1089</v>
      </c>
      <c r="Z23" s="58">
        <v>22</v>
      </c>
      <c r="AA23" s="64"/>
      <c r="AB23" s="60">
        <v>43831</v>
      </c>
      <c r="AC23" s="58">
        <v>22</v>
      </c>
      <c r="AD23" s="60">
        <v>43831</v>
      </c>
      <c r="AE23" s="60"/>
      <c r="AF23" s="51"/>
      <c r="AG23" s="63"/>
      <c r="AH23" s="62"/>
      <c r="AI23" s="62"/>
      <c r="AJ23" s="61">
        <f t="shared" si="1"/>
        <v>0</v>
      </c>
      <c r="AK23" s="60"/>
      <c r="AL23" s="59"/>
      <c r="AM23" s="84"/>
      <c r="AN23" s="57"/>
      <c r="AO23" s="58"/>
      <c r="AP23" s="57"/>
      <c r="AR23" s="57"/>
      <c r="AS23" s="56"/>
      <c r="AW23" s="51"/>
      <c r="AX23" s="55"/>
      <c r="AZ23" s="56"/>
      <c r="BE23" s="55"/>
      <c r="BF23" s="51"/>
      <c r="BJ23" s="51"/>
      <c r="BS23" s="51"/>
      <c r="BV23" s="51"/>
      <c r="BW23" s="51"/>
      <c r="CB23" s="51"/>
      <c r="CF23" s="54">
        <f t="shared" si="6"/>
        <v>0</v>
      </c>
      <c r="CG23" s="54">
        <f t="shared" si="7"/>
        <v>0</v>
      </c>
      <c r="CH23" s="53">
        <f t="shared" si="8"/>
        <v>43890</v>
      </c>
      <c r="CJ23" s="51">
        <f t="shared" si="9"/>
        <v>28234500</v>
      </c>
      <c r="CK23" s="51">
        <v>39544200</v>
      </c>
      <c r="CL23" s="51">
        <f t="shared" si="10"/>
        <v>-11309700</v>
      </c>
      <c r="CM23" s="52">
        <v>43563</v>
      </c>
      <c r="CN23" s="50" t="s">
        <v>1001</v>
      </c>
      <c r="CP23" s="51"/>
    </row>
    <row r="24" spans="1:96" s="83" customFormat="1" ht="16.5" customHeight="1" x14ac:dyDescent="0.3">
      <c r="A24" s="71">
        <v>23</v>
      </c>
      <c r="B24" s="83" t="s">
        <v>744</v>
      </c>
      <c r="C24" s="87" t="s">
        <v>649</v>
      </c>
      <c r="D24" s="83" t="s">
        <v>1100</v>
      </c>
      <c r="E24" s="112">
        <v>6453600</v>
      </c>
      <c r="F24" s="111"/>
      <c r="G24" s="110"/>
      <c r="H24" s="77">
        <v>43831</v>
      </c>
      <c r="I24" s="77">
        <v>43831</v>
      </c>
      <c r="J24" s="77">
        <v>43890</v>
      </c>
      <c r="K24" s="86">
        <f t="shared" si="0"/>
        <v>59</v>
      </c>
      <c r="L24" s="83" t="s">
        <v>744</v>
      </c>
      <c r="M24" s="146" t="s">
        <v>745</v>
      </c>
      <c r="N24" s="83" t="s">
        <v>744</v>
      </c>
      <c r="O24" s="146" t="s">
        <v>743</v>
      </c>
      <c r="Q24" s="83" t="s">
        <v>742</v>
      </c>
      <c r="R24" s="69" t="s">
        <v>115</v>
      </c>
      <c r="S24" s="122" t="s">
        <v>741</v>
      </c>
      <c r="T24" s="69" t="s">
        <v>130</v>
      </c>
      <c r="U24" s="69" t="s">
        <v>87</v>
      </c>
      <c r="V24" s="83" t="s">
        <v>86</v>
      </c>
      <c r="Y24" s="69" t="s">
        <v>1089</v>
      </c>
      <c r="Z24" s="71">
        <v>23</v>
      </c>
      <c r="AA24" s="80">
        <v>6453600</v>
      </c>
      <c r="AB24" s="77">
        <v>43831</v>
      </c>
      <c r="AC24" s="71">
        <v>23</v>
      </c>
      <c r="AD24" s="77">
        <v>43831</v>
      </c>
      <c r="AE24" s="77">
        <v>43851</v>
      </c>
      <c r="AF24" s="144"/>
      <c r="AG24" s="106"/>
      <c r="AH24" s="105"/>
      <c r="AI24" s="105"/>
      <c r="AJ24" s="61">
        <f t="shared" si="1"/>
        <v>0</v>
      </c>
      <c r="AK24" s="77"/>
      <c r="AM24" s="113"/>
      <c r="AN24" s="74"/>
      <c r="AP24" s="74"/>
      <c r="AQ24" s="103"/>
      <c r="AR24" s="74"/>
      <c r="AS24" s="114"/>
      <c r="AU24" s="74"/>
      <c r="AV24" s="74"/>
      <c r="AW24" s="70"/>
      <c r="AX24" s="74"/>
      <c r="AZ24" s="114"/>
      <c r="BA24" s="103"/>
      <c r="BC24" s="103"/>
      <c r="BD24" s="99"/>
      <c r="BE24" s="74"/>
      <c r="BF24" s="113"/>
      <c r="BJ24" s="70"/>
      <c r="BN24" s="103"/>
      <c r="BP24" s="103"/>
      <c r="BQ24" s="103"/>
      <c r="BS24" s="113"/>
      <c r="BV24" s="113"/>
      <c r="BW24" s="70"/>
      <c r="CA24" s="103"/>
      <c r="CB24" s="113"/>
      <c r="CC24" s="103"/>
      <c r="CD24" s="103"/>
      <c r="CF24" s="97">
        <f t="shared" si="6"/>
        <v>0</v>
      </c>
      <c r="CG24" s="97">
        <f t="shared" si="7"/>
        <v>0</v>
      </c>
      <c r="CH24" s="98">
        <f t="shared" si="8"/>
        <v>43890</v>
      </c>
      <c r="CI24" s="97">
        <f>+K24+AJ24+AW24+BJ24+BW24</f>
        <v>59</v>
      </c>
      <c r="CJ24" s="70">
        <f t="shared" si="9"/>
        <v>6453600</v>
      </c>
      <c r="CK24" s="113">
        <v>9490608</v>
      </c>
      <c r="CL24" s="70">
        <f t="shared" si="10"/>
        <v>-3037008</v>
      </c>
      <c r="CM24" s="88">
        <v>43563</v>
      </c>
      <c r="CN24" s="83" t="s">
        <v>1001</v>
      </c>
      <c r="CO24" s="83" t="s">
        <v>4</v>
      </c>
      <c r="CP24" s="70">
        <f>3163536*3</f>
        <v>9490608</v>
      </c>
      <c r="CQ24" s="70">
        <f>3163536*2</f>
        <v>6327072</v>
      </c>
      <c r="CR24" s="70"/>
    </row>
    <row r="25" spans="1:96" s="83" customFormat="1" ht="16.5" customHeight="1" x14ac:dyDescent="0.3">
      <c r="A25" s="71">
        <v>24</v>
      </c>
      <c r="B25" s="83" t="s">
        <v>717</v>
      </c>
      <c r="C25" s="87" t="s">
        <v>649</v>
      </c>
      <c r="D25" s="83" t="s">
        <v>1100</v>
      </c>
      <c r="E25" s="112">
        <v>25814400</v>
      </c>
      <c r="F25" s="77"/>
      <c r="G25" s="118"/>
      <c r="H25" s="77">
        <v>43831</v>
      </c>
      <c r="I25" s="77">
        <v>43831</v>
      </c>
      <c r="J25" s="77">
        <v>43890</v>
      </c>
      <c r="K25" s="86">
        <f t="shared" si="0"/>
        <v>59</v>
      </c>
      <c r="L25" s="83" t="s">
        <v>717</v>
      </c>
      <c r="M25" s="83" t="s">
        <v>718</v>
      </c>
      <c r="N25" s="83" t="s">
        <v>717</v>
      </c>
      <c r="O25" s="83" t="s">
        <v>716</v>
      </c>
      <c r="Q25" s="83" t="s">
        <v>1198</v>
      </c>
      <c r="R25" s="69" t="s">
        <v>115</v>
      </c>
      <c r="S25" s="83" t="s">
        <v>1202</v>
      </c>
      <c r="T25" s="69" t="s">
        <v>130</v>
      </c>
      <c r="U25" s="69" t="s">
        <v>87</v>
      </c>
      <c r="V25" s="83" t="s">
        <v>86</v>
      </c>
      <c r="Y25" s="69" t="s">
        <v>1089</v>
      </c>
      <c r="Z25" s="71">
        <v>24</v>
      </c>
      <c r="AA25" s="80">
        <v>25814400</v>
      </c>
      <c r="AB25" s="77">
        <v>43831</v>
      </c>
      <c r="AC25" s="71">
        <v>24</v>
      </c>
      <c r="AD25" s="77">
        <v>43831</v>
      </c>
      <c r="AE25" s="77">
        <v>43854</v>
      </c>
      <c r="AF25" s="113"/>
      <c r="AG25" s="106"/>
      <c r="AH25" s="117"/>
      <c r="AI25" s="105"/>
      <c r="AJ25" s="61">
        <f t="shared" si="1"/>
        <v>0</v>
      </c>
      <c r="AK25" s="77"/>
      <c r="AL25" s="71"/>
      <c r="AM25" s="127"/>
      <c r="AN25" s="115"/>
      <c r="AO25" s="71"/>
      <c r="AP25" s="115"/>
      <c r="AQ25" s="103"/>
      <c r="AR25" s="88"/>
      <c r="AS25" s="114"/>
      <c r="AU25" s="74"/>
      <c r="AV25" s="74"/>
      <c r="AW25" s="70"/>
      <c r="AX25" s="74"/>
      <c r="AZ25" s="114"/>
      <c r="BA25" s="103"/>
      <c r="BC25" s="103"/>
      <c r="BD25" s="103"/>
      <c r="BE25" s="74"/>
      <c r="BF25" s="113"/>
      <c r="BJ25" s="70"/>
      <c r="BN25" s="103"/>
      <c r="BP25" s="103"/>
      <c r="BQ25" s="103"/>
      <c r="BS25" s="113"/>
      <c r="BV25" s="113"/>
      <c r="BW25" s="70"/>
      <c r="CA25" s="103"/>
      <c r="CB25" s="113"/>
      <c r="CC25" s="103"/>
      <c r="CD25" s="103"/>
      <c r="CF25" s="97">
        <f t="shared" si="6"/>
        <v>0</v>
      </c>
      <c r="CG25" s="97">
        <f t="shared" si="7"/>
        <v>0</v>
      </c>
      <c r="CH25" s="98">
        <f t="shared" si="8"/>
        <v>43890</v>
      </c>
      <c r="CI25" s="97"/>
      <c r="CJ25" s="70">
        <f t="shared" si="9"/>
        <v>25814400</v>
      </c>
      <c r="CK25" s="113">
        <v>37962432</v>
      </c>
      <c r="CL25" s="70">
        <f t="shared" si="10"/>
        <v>-12148032</v>
      </c>
      <c r="CM25" s="88">
        <v>43563</v>
      </c>
      <c r="CN25" s="83" t="s">
        <v>1001</v>
      </c>
    </row>
    <row r="26" spans="1:96" s="50" customFormat="1" ht="16.5" customHeight="1" x14ac:dyDescent="0.3">
      <c r="A26" s="58">
        <v>25</v>
      </c>
      <c r="B26" s="65" t="s">
        <v>726</v>
      </c>
      <c r="C26" s="65" t="s">
        <v>635</v>
      </c>
      <c r="D26" s="65" t="s">
        <v>1100</v>
      </c>
      <c r="E26" s="68">
        <v>8067000</v>
      </c>
      <c r="F26" s="60"/>
      <c r="G26" s="67"/>
      <c r="H26" s="60">
        <v>43831</v>
      </c>
      <c r="I26" s="60">
        <v>43831</v>
      </c>
      <c r="J26" s="60">
        <v>43890</v>
      </c>
      <c r="K26" s="66">
        <f t="shared" si="0"/>
        <v>59</v>
      </c>
      <c r="L26" s="65" t="s">
        <v>726</v>
      </c>
      <c r="M26" s="50" t="s">
        <v>727</v>
      </c>
      <c r="N26" s="65" t="s">
        <v>726</v>
      </c>
      <c r="O26" s="50" t="s">
        <v>725</v>
      </c>
      <c r="Q26" s="50" t="s">
        <v>637</v>
      </c>
      <c r="R26" s="50" t="s">
        <v>115</v>
      </c>
      <c r="S26" s="50" t="s">
        <v>1201</v>
      </c>
      <c r="T26" s="50" t="s">
        <v>130</v>
      </c>
      <c r="U26" s="65" t="s">
        <v>87</v>
      </c>
      <c r="V26" s="65" t="s">
        <v>86</v>
      </c>
      <c r="Y26" s="65" t="s">
        <v>1089</v>
      </c>
      <c r="Z26" s="58">
        <v>25</v>
      </c>
      <c r="AA26" s="64"/>
      <c r="AB26" s="60">
        <v>43831</v>
      </c>
      <c r="AC26" s="58">
        <v>25</v>
      </c>
      <c r="AD26" s="60">
        <v>43831</v>
      </c>
      <c r="AE26" s="60"/>
      <c r="AF26" s="51"/>
      <c r="AG26" s="63"/>
      <c r="AH26" s="62"/>
      <c r="AI26" s="62"/>
      <c r="AJ26" s="61">
        <f t="shared" si="1"/>
        <v>0</v>
      </c>
      <c r="AK26" s="60"/>
      <c r="AL26" s="59"/>
      <c r="AM26" s="84"/>
      <c r="AN26" s="57"/>
      <c r="AO26" s="58"/>
      <c r="AP26" s="57"/>
      <c r="AR26" s="57"/>
      <c r="AS26" s="56"/>
      <c r="AW26" s="51"/>
      <c r="AX26" s="55"/>
      <c r="AZ26" s="56"/>
      <c r="BE26" s="55"/>
      <c r="BF26" s="51"/>
      <c r="BJ26" s="51"/>
      <c r="BS26" s="51"/>
      <c r="BV26" s="51"/>
      <c r="BW26" s="51"/>
      <c r="CB26" s="51"/>
      <c r="CF26" s="54">
        <f t="shared" si="6"/>
        <v>0</v>
      </c>
      <c r="CG26" s="54">
        <f t="shared" si="7"/>
        <v>0</v>
      </c>
      <c r="CH26" s="53">
        <f t="shared" si="8"/>
        <v>43890</v>
      </c>
      <c r="CJ26" s="51">
        <f t="shared" si="9"/>
        <v>8067000</v>
      </c>
      <c r="CK26" s="51">
        <v>7117956</v>
      </c>
      <c r="CL26" s="51">
        <f t="shared" si="10"/>
        <v>949044</v>
      </c>
      <c r="CM26" s="52">
        <v>43563</v>
      </c>
      <c r="CN26" s="50" t="s">
        <v>1001</v>
      </c>
      <c r="CO26" s="50" t="s">
        <v>4</v>
      </c>
      <c r="CP26" s="51">
        <f>3163536+790884+3163536</f>
        <v>7117956</v>
      </c>
      <c r="CQ26" s="50">
        <f>3163536+790884+3163536</f>
        <v>7117956</v>
      </c>
    </row>
    <row r="27" spans="1:96" s="69" customFormat="1" ht="16.5" customHeight="1" x14ac:dyDescent="0.25">
      <c r="A27" s="71">
        <v>26</v>
      </c>
      <c r="B27" s="83" t="s">
        <v>721</v>
      </c>
      <c r="C27" s="87" t="s">
        <v>649</v>
      </c>
      <c r="D27" s="83" t="s">
        <v>1100</v>
      </c>
      <c r="E27" s="80">
        <v>21512000</v>
      </c>
      <c r="F27" s="89"/>
      <c r="G27" s="89"/>
      <c r="H27" s="77">
        <v>43831</v>
      </c>
      <c r="I27" s="77">
        <v>43831</v>
      </c>
      <c r="J27" s="77">
        <v>43890</v>
      </c>
      <c r="K27" s="86">
        <f t="shared" si="0"/>
        <v>59</v>
      </c>
      <c r="L27" s="83" t="s">
        <v>721</v>
      </c>
      <c r="M27" s="69" t="s">
        <v>1200</v>
      </c>
      <c r="N27" s="83" t="s">
        <v>721</v>
      </c>
      <c r="O27" s="69" t="s">
        <v>1199</v>
      </c>
      <c r="Q27" s="69" t="s">
        <v>1198</v>
      </c>
      <c r="R27" s="69" t="s">
        <v>115</v>
      </c>
      <c r="S27" s="69" t="s">
        <v>1197</v>
      </c>
      <c r="T27" s="69" t="s">
        <v>130</v>
      </c>
      <c r="U27" s="83" t="s">
        <v>87</v>
      </c>
      <c r="V27" s="83" t="s">
        <v>642</v>
      </c>
      <c r="Y27" s="69" t="s">
        <v>1111</v>
      </c>
      <c r="Z27" s="71">
        <v>26</v>
      </c>
      <c r="AA27" s="80">
        <v>21512000</v>
      </c>
      <c r="AB27" s="77">
        <v>43831</v>
      </c>
      <c r="AC27" s="71">
        <v>26</v>
      </c>
      <c r="AD27" s="77">
        <v>43831</v>
      </c>
      <c r="AE27" s="77">
        <v>43858</v>
      </c>
      <c r="AF27" s="70"/>
      <c r="AG27" s="79"/>
      <c r="AH27" s="91"/>
      <c r="AI27" s="72"/>
      <c r="AJ27" s="61">
        <f t="shared" si="1"/>
        <v>0</v>
      </c>
      <c r="AK27" s="77"/>
      <c r="AL27" s="76"/>
      <c r="AM27" s="75"/>
      <c r="AN27" s="72"/>
      <c r="AO27" s="71"/>
      <c r="AP27" s="72"/>
      <c r="AR27" s="91"/>
      <c r="AS27" s="73"/>
      <c r="AW27" s="70"/>
      <c r="AX27" s="72"/>
      <c r="AZ27" s="73"/>
      <c r="BE27" s="72"/>
      <c r="BF27" s="70"/>
      <c r="BJ27" s="70"/>
      <c r="BS27" s="70"/>
      <c r="BV27" s="70"/>
      <c r="BW27" s="70"/>
      <c r="CB27" s="70"/>
      <c r="CJ27" s="70">
        <f t="shared" si="9"/>
        <v>21512000</v>
      </c>
      <c r="CK27" s="70"/>
      <c r="CL27" s="70"/>
      <c r="CM27" s="71"/>
    </row>
    <row r="28" spans="1:96" s="83" customFormat="1" ht="16.5" customHeight="1" x14ac:dyDescent="0.3">
      <c r="A28" s="71">
        <v>27</v>
      </c>
      <c r="B28" s="83" t="s">
        <v>977</v>
      </c>
      <c r="C28" s="83" t="s">
        <v>1196</v>
      </c>
      <c r="D28" s="83" t="s">
        <v>1194</v>
      </c>
      <c r="E28" s="112">
        <v>18000000</v>
      </c>
      <c r="F28" s="111"/>
      <c r="G28" s="110"/>
      <c r="H28" s="77">
        <v>43831</v>
      </c>
      <c r="I28" s="77">
        <v>43831</v>
      </c>
      <c r="J28" s="77">
        <v>43890</v>
      </c>
      <c r="K28" s="86">
        <f t="shared" si="0"/>
        <v>59</v>
      </c>
      <c r="L28" s="83" t="s">
        <v>977</v>
      </c>
      <c r="M28" s="69" t="s">
        <v>978</v>
      </c>
      <c r="N28" s="83" t="s">
        <v>977</v>
      </c>
      <c r="O28" s="69" t="s">
        <v>976</v>
      </c>
      <c r="Q28" s="83" t="s">
        <v>1195</v>
      </c>
      <c r="R28" s="69" t="s">
        <v>115</v>
      </c>
      <c r="S28" s="83" t="s">
        <v>974</v>
      </c>
      <c r="T28" s="69" t="s">
        <v>130</v>
      </c>
      <c r="U28" s="69" t="s">
        <v>87</v>
      </c>
      <c r="V28" s="69" t="s">
        <v>86</v>
      </c>
      <c r="Y28" s="69" t="s">
        <v>1089</v>
      </c>
      <c r="Z28" s="71">
        <v>27</v>
      </c>
      <c r="AA28" s="80">
        <v>18000000</v>
      </c>
      <c r="AB28" s="77">
        <v>43831</v>
      </c>
      <c r="AC28" s="71">
        <v>27</v>
      </c>
      <c r="AD28" s="77">
        <v>43831</v>
      </c>
      <c r="AE28" s="77">
        <v>43857</v>
      </c>
      <c r="AF28" s="144"/>
      <c r="AG28" s="106"/>
      <c r="AH28" s="105"/>
      <c r="AI28" s="105"/>
      <c r="AJ28" s="61">
        <f t="shared" si="1"/>
        <v>0</v>
      </c>
      <c r="AK28" s="77"/>
      <c r="AM28" s="113"/>
      <c r="AN28" s="74"/>
      <c r="AP28" s="74"/>
      <c r="AQ28" s="103"/>
      <c r="AR28" s="74"/>
      <c r="AS28" s="114"/>
      <c r="AU28" s="74"/>
      <c r="AV28" s="74"/>
      <c r="AW28" s="70"/>
      <c r="AX28" s="74"/>
      <c r="AZ28" s="114"/>
      <c r="BA28" s="103"/>
      <c r="BC28" s="103"/>
      <c r="BD28" s="99"/>
      <c r="BE28" s="74"/>
      <c r="BF28" s="113"/>
      <c r="BJ28" s="70"/>
      <c r="BN28" s="103"/>
      <c r="BP28" s="103"/>
      <c r="BQ28" s="103"/>
      <c r="BS28" s="113"/>
      <c r="BV28" s="113"/>
      <c r="BW28" s="70"/>
      <c r="CA28" s="103"/>
      <c r="CB28" s="113"/>
      <c r="CC28" s="103"/>
      <c r="CD28" s="103"/>
      <c r="CF28" s="97">
        <f t="shared" ref="CF28:CF38" si="11">+AF28+AS28+BF28+BS28</f>
        <v>0</v>
      </c>
      <c r="CG28" s="97">
        <f t="shared" ref="CG28:CG38" si="12">+AJ28+AW28+BJ28+BW28</f>
        <v>0</v>
      </c>
      <c r="CH28" s="98">
        <f t="shared" ref="CH28:CH38" si="13">IF(BV28&gt;0,BV28,IF(BI28&gt;0,BI28,IF(AV28&gt;0,AV28,IF(AI28&gt;0,AI28,J28))))</f>
        <v>43890</v>
      </c>
      <c r="CI28" s="97">
        <f>+K28+AJ28+AW28+BJ28+BW28</f>
        <v>59</v>
      </c>
      <c r="CJ28" s="70">
        <f t="shared" si="9"/>
        <v>18000000</v>
      </c>
      <c r="CK28" s="113">
        <v>32997396</v>
      </c>
      <c r="CL28" s="70">
        <f t="shared" ref="CL28:CL38" si="14">+CJ28-CK28</f>
        <v>-14997396</v>
      </c>
      <c r="CM28" s="88">
        <v>43567</v>
      </c>
      <c r="CN28" s="83" t="s">
        <v>1001</v>
      </c>
      <c r="CO28" s="83" t="s">
        <v>4</v>
      </c>
      <c r="CP28" s="70">
        <f>13446783+14131290+5419323</f>
        <v>32997396</v>
      </c>
      <c r="CQ28" s="70">
        <f>13446783+14131290</f>
        <v>27578073</v>
      </c>
      <c r="CR28" s="70"/>
    </row>
    <row r="29" spans="1:96" s="83" customFormat="1" ht="16.5" customHeight="1" x14ac:dyDescent="0.3">
      <c r="A29" s="71">
        <v>28</v>
      </c>
      <c r="B29" s="83" t="s">
        <v>774</v>
      </c>
      <c r="C29" s="83" t="s">
        <v>777</v>
      </c>
      <c r="D29" s="83" t="s">
        <v>1194</v>
      </c>
      <c r="E29" s="112">
        <v>24000000</v>
      </c>
      <c r="F29" s="111"/>
      <c r="G29" s="110"/>
      <c r="H29" s="77">
        <v>43831</v>
      </c>
      <c r="I29" s="77">
        <v>43831</v>
      </c>
      <c r="J29" s="77">
        <v>43890</v>
      </c>
      <c r="K29" s="86">
        <f t="shared" si="0"/>
        <v>59</v>
      </c>
      <c r="L29" s="83" t="s">
        <v>774</v>
      </c>
      <c r="M29" s="69" t="s">
        <v>775</v>
      </c>
      <c r="N29" s="83" t="s">
        <v>774</v>
      </c>
      <c r="O29" s="69" t="s">
        <v>773</v>
      </c>
      <c r="Q29" s="83" t="s">
        <v>1193</v>
      </c>
      <c r="R29" s="69" t="s">
        <v>115</v>
      </c>
      <c r="S29" s="83" t="s">
        <v>771</v>
      </c>
      <c r="T29" s="69" t="s">
        <v>130</v>
      </c>
      <c r="U29" s="69" t="s">
        <v>87</v>
      </c>
      <c r="V29" s="69" t="s">
        <v>86</v>
      </c>
      <c r="Y29" s="69" t="s">
        <v>1089</v>
      </c>
      <c r="Z29" s="71">
        <v>28</v>
      </c>
      <c r="AA29" s="80">
        <v>24000000</v>
      </c>
      <c r="AB29" s="77">
        <v>43831</v>
      </c>
      <c r="AC29" s="71">
        <v>28</v>
      </c>
      <c r="AD29" s="77">
        <v>43831</v>
      </c>
      <c r="AE29" s="77">
        <v>43852</v>
      </c>
      <c r="AF29" s="144"/>
      <c r="AG29" s="106"/>
      <c r="AH29" s="105"/>
      <c r="AI29" s="105"/>
      <c r="AJ29" s="61">
        <f t="shared" si="1"/>
        <v>0</v>
      </c>
      <c r="AK29" s="77"/>
      <c r="AM29" s="113"/>
      <c r="AN29" s="74"/>
      <c r="AP29" s="74"/>
      <c r="AQ29" s="103"/>
      <c r="AR29" s="74"/>
      <c r="AS29" s="114"/>
      <c r="AW29" s="70"/>
      <c r="AX29" s="74"/>
      <c r="AZ29" s="114"/>
      <c r="BA29" s="103"/>
      <c r="BC29" s="103"/>
      <c r="BD29" s="103"/>
      <c r="BE29" s="74"/>
      <c r="BF29" s="113"/>
      <c r="BJ29" s="70"/>
      <c r="BN29" s="103"/>
      <c r="BP29" s="103"/>
      <c r="BQ29" s="103"/>
      <c r="BS29" s="113"/>
      <c r="BV29" s="113"/>
      <c r="BW29" s="70"/>
      <c r="CA29" s="103"/>
      <c r="CB29" s="113"/>
      <c r="CC29" s="103"/>
      <c r="CD29" s="103"/>
      <c r="CF29" s="97">
        <f t="shared" si="11"/>
        <v>0</v>
      </c>
      <c r="CG29" s="97">
        <f t="shared" si="12"/>
        <v>0</v>
      </c>
      <c r="CH29" s="98">
        <f t="shared" si="13"/>
        <v>43890</v>
      </c>
      <c r="CI29" s="97">
        <f>+K29+AJ29+AW29+BJ29+BW29</f>
        <v>59</v>
      </c>
      <c r="CJ29" s="70">
        <f t="shared" si="9"/>
        <v>24000000</v>
      </c>
      <c r="CK29" s="113">
        <v>29988613</v>
      </c>
      <c r="CL29" s="70">
        <f t="shared" si="14"/>
        <v>-5988613</v>
      </c>
      <c r="CM29" s="88">
        <v>43567</v>
      </c>
      <c r="CN29" s="83" t="s">
        <v>1001</v>
      </c>
      <c r="CO29" s="83" t="s">
        <v>4</v>
      </c>
      <c r="CP29" s="70">
        <f>9484425+11482252</f>
        <v>20966677</v>
      </c>
      <c r="CQ29" s="70"/>
      <c r="CR29" s="70"/>
    </row>
    <row r="30" spans="1:96" s="50" customFormat="1" ht="16.5" customHeight="1" x14ac:dyDescent="0.3">
      <c r="A30" s="58">
        <v>29</v>
      </c>
      <c r="B30" s="65" t="s">
        <v>663</v>
      </c>
      <c r="C30" s="65" t="s">
        <v>1043</v>
      </c>
      <c r="D30" s="65" t="s">
        <v>1100</v>
      </c>
      <c r="E30" s="68">
        <v>20000000</v>
      </c>
      <c r="F30" s="60"/>
      <c r="G30" s="67"/>
      <c r="H30" s="60">
        <v>43831</v>
      </c>
      <c r="I30" s="60">
        <v>43831</v>
      </c>
      <c r="J30" s="60">
        <v>43890</v>
      </c>
      <c r="K30" s="66">
        <f t="shared" si="0"/>
        <v>59</v>
      </c>
      <c r="L30" s="65" t="s">
        <v>663</v>
      </c>
      <c r="M30" s="50" t="s">
        <v>664</v>
      </c>
      <c r="N30" s="65" t="s">
        <v>663</v>
      </c>
      <c r="O30" s="50" t="s">
        <v>662</v>
      </c>
      <c r="Q30" s="50" t="s">
        <v>1192</v>
      </c>
      <c r="R30" s="50" t="s">
        <v>115</v>
      </c>
      <c r="S30" s="50" t="s">
        <v>1191</v>
      </c>
      <c r="T30" s="50" t="s">
        <v>130</v>
      </c>
      <c r="U30" s="65" t="s">
        <v>87</v>
      </c>
      <c r="V30" s="65" t="s">
        <v>86</v>
      </c>
      <c r="Y30" s="65" t="s">
        <v>1089</v>
      </c>
      <c r="Z30" s="58">
        <v>29</v>
      </c>
      <c r="AA30" s="64"/>
      <c r="AB30" s="60">
        <v>43831</v>
      </c>
      <c r="AC30" s="58">
        <v>29</v>
      </c>
      <c r="AD30" s="60">
        <v>43831</v>
      </c>
      <c r="AE30" s="60"/>
      <c r="AF30" s="51"/>
      <c r="AG30" s="63"/>
      <c r="AH30" s="62"/>
      <c r="AI30" s="62"/>
      <c r="AJ30" s="61">
        <f t="shared" si="1"/>
        <v>0</v>
      </c>
      <c r="AK30" s="60"/>
      <c r="AL30" s="59"/>
      <c r="AM30" s="84"/>
      <c r="AN30" s="57"/>
      <c r="AO30" s="58"/>
      <c r="AP30" s="57"/>
      <c r="AR30" s="57"/>
      <c r="AS30" s="56"/>
      <c r="AW30" s="51"/>
      <c r="AX30" s="55"/>
      <c r="AZ30" s="56"/>
      <c r="BE30" s="55"/>
      <c r="BF30" s="51"/>
      <c r="BJ30" s="51"/>
      <c r="BS30" s="51"/>
      <c r="BV30" s="51"/>
      <c r="BW30" s="51"/>
      <c r="CB30" s="51"/>
      <c r="CF30" s="54">
        <f t="shared" si="11"/>
        <v>0</v>
      </c>
      <c r="CG30" s="54">
        <f t="shared" si="12"/>
        <v>0</v>
      </c>
      <c r="CH30" s="53">
        <f t="shared" si="13"/>
        <v>43890</v>
      </c>
      <c r="CJ30" s="51">
        <f t="shared" si="9"/>
        <v>20000000</v>
      </c>
      <c r="CK30" s="51"/>
      <c r="CL30" s="51">
        <f t="shared" si="14"/>
        <v>20000000</v>
      </c>
      <c r="CM30" s="52"/>
      <c r="CP30" s="51"/>
    </row>
    <row r="31" spans="1:96" s="50" customFormat="1" ht="16.5" customHeight="1" x14ac:dyDescent="0.3">
      <c r="A31" s="58">
        <v>30</v>
      </c>
      <c r="B31" s="65" t="s">
        <v>303</v>
      </c>
      <c r="C31" s="65" t="s">
        <v>1190</v>
      </c>
      <c r="D31" s="65" t="s">
        <v>1109</v>
      </c>
      <c r="E31" s="68">
        <v>119416500</v>
      </c>
      <c r="F31" s="60"/>
      <c r="G31" s="67"/>
      <c r="H31" s="60">
        <v>43831</v>
      </c>
      <c r="I31" s="60">
        <v>43831</v>
      </c>
      <c r="J31" s="60">
        <v>44012</v>
      </c>
      <c r="K31" s="66">
        <f t="shared" si="0"/>
        <v>181</v>
      </c>
      <c r="L31" s="65" t="s">
        <v>305</v>
      </c>
      <c r="M31" s="50" t="s">
        <v>304</v>
      </c>
      <c r="N31" s="65" t="s">
        <v>303</v>
      </c>
      <c r="O31" s="50" t="s">
        <v>302</v>
      </c>
      <c r="Q31" s="50" t="s">
        <v>1189</v>
      </c>
      <c r="R31" s="50" t="s">
        <v>154</v>
      </c>
      <c r="S31" s="50" t="s">
        <v>1188</v>
      </c>
      <c r="T31" s="50" t="s">
        <v>88</v>
      </c>
      <c r="U31" s="65" t="s">
        <v>87</v>
      </c>
      <c r="V31" s="65" t="s">
        <v>86</v>
      </c>
      <c r="Y31" s="65" t="s">
        <v>1089</v>
      </c>
      <c r="Z31" s="58">
        <v>70</v>
      </c>
      <c r="AA31" s="64"/>
      <c r="AB31" s="60">
        <v>43831</v>
      </c>
      <c r="AC31" s="58">
        <v>106</v>
      </c>
      <c r="AD31" s="60">
        <v>43831</v>
      </c>
      <c r="AE31" s="60"/>
      <c r="AF31" s="51"/>
      <c r="AG31" s="63"/>
      <c r="AH31" s="62"/>
      <c r="AI31" s="62"/>
      <c r="AJ31" s="61">
        <f t="shared" si="1"/>
        <v>0</v>
      </c>
      <c r="AK31" s="60"/>
      <c r="AL31" s="59"/>
      <c r="AM31" s="84"/>
      <c r="AN31" s="57"/>
      <c r="AO31" s="58"/>
      <c r="AP31" s="57"/>
      <c r="AR31" s="57"/>
      <c r="AS31" s="56"/>
      <c r="AW31" s="51"/>
      <c r="AX31" s="55"/>
      <c r="AZ31" s="56"/>
      <c r="BE31" s="55"/>
      <c r="BF31" s="51"/>
      <c r="BJ31" s="51"/>
      <c r="BS31" s="51"/>
      <c r="BV31" s="51"/>
      <c r="BW31" s="51"/>
      <c r="CB31" s="51"/>
      <c r="CF31" s="54">
        <f t="shared" si="11"/>
        <v>0</v>
      </c>
      <c r="CG31" s="54">
        <f t="shared" si="12"/>
        <v>0</v>
      </c>
      <c r="CH31" s="53">
        <f t="shared" si="13"/>
        <v>44012</v>
      </c>
      <c r="CJ31" s="51">
        <f t="shared" si="9"/>
        <v>119416500</v>
      </c>
      <c r="CK31" s="51"/>
      <c r="CL31" s="51">
        <f t="shared" si="14"/>
        <v>119416500</v>
      </c>
      <c r="CM31" s="52"/>
      <c r="CP31" s="51"/>
    </row>
    <row r="32" spans="1:96" s="83" customFormat="1" ht="16.5" customHeight="1" x14ac:dyDescent="0.3">
      <c r="A32" s="71">
        <v>31</v>
      </c>
      <c r="B32" s="83" t="s">
        <v>688</v>
      </c>
      <c r="C32" s="83" t="s">
        <v>1187</v>
      </c>
      <c r="D32" s="83" t="s">
        <v>1100</v>
      </c>
      <c r="E32" s="112">
        <v>18000000</v>
      </c>
      <c r="F32" s="77"/>
      <c r="G32" s="118"/>
      <c r="H32" s="77">
        <v>43831</v>
      </c>
      <c r="I32" s="77">
        <v>43834</v>
      </c>
      <c r="J32" s="77">
        <v>43890</v>
      </c>
      <c r="K32" s="86">
        <f t="shared" si="0"/>
        <v>56</v>
      </c>
      <c r="L32" s="83" t="s">
        <v>1186</v>
      </c>
      <c r="M32" s="83" t="s">
        <v>689</v>
      </c>
      <c r="N32" s="83" t="s">
        <v>688</v>
      </c>
      <c r="O32" s="83" t="s">
        <v>687</v>
      </c>
      <c r="Q32" s="83" t="s">
        <v>1185</v>
      </c>
      <c r="R32" s="69" t="s">
        <v>115</v>
      </c>
      <c r="S32" s="74" t="s">
        <v>1184</v>
      </c>
      <c r="T32" s="69" t="s">
        <v>130</v>
      </c>
      <c r="U32" s="74" t="s">
        <v>87</v>
      </c>
      <c r="V32" s="92" t="s">
        <v>642</v>
      </c>
      <c r="W32" s="74"/>
      <c r="X32" s="74"/>
      <c r="Y32" s="69" t="s">
        <v>1165</v>
      </c>
      <c r="Z32" s="71">
        <v>31</v>
      </c>
      <c r="AA32" s="80"/>
      <c r="AB32" s="77">
        <v>43831</v>
      </c>
      <c r="AC32" s="71">
        <v>31</v>
      </c>
      <c r="AD32" s="77">
        <v>43831</v>
      </c>
      <c r="AE32" s="77">
        <v>43892</v>
      </c>
      <c r="AF32" s="113"/>
      <c r="AG32" s="106"/>
      <c r="AH32" s="117"/>
      <c r="AI32" s="105"/>
      <c r="AJ32" s="61">
        <f t="shared" si="1"/>
        <v>0</v>
      </c>
      <c r="AK32" s="77"/>
      <c r="AL32" s="71"/>
      <c r="AM32" s="127"/>
      <c r="AN32" s="115"/>
      <c r="AO32" s="71"/>
      <c r="AP32" s="115"/>
      <c r="AQ32" s="103"/>
      <c r="AR32" s="88"/>
      <c r="AS32" s="114"/>
      <c r="AW32" s="70"/>
      <c r="AX32" s="74"/>
      <c r="AZ32" s="114"/>
      <c r="BA32" s="103"/>
      <c r="BC32" s="103"/>
      <c r="BD32" s="103"/>
      <c r="BE32" s="74"/>
      <c r="BF32" s="113"/>
      <c r="BJ32" s="70"/>
      <c r="BN32" s="103"/>
      <c r="BP32" s="103"/>
      <c r="BQ32" s="103"/>
      <c r="BS32" s="113"/>
      <c r="BV32" s="113"/>
      <c r="BW32" s="70"/>
      <c r="CA32" s="103"/>
      <c r="CB32" s="113"/>
      <c r="CC32" s="103"/>
      <c r="CD32" s="103"/>
      <c r="CF32" s="97">
        <f t="shared" si="11"/>
        <v>0</v>
      </c>
      <c r="CG32" s="97">
        <f t="shared" si="12"/>
        <v>0</v>
      </c>
      <c r="CH32" s="98">
        <f t="shared" si="13"/>
        <v>43890</v>
      </c>
      <c r="CI32" s="97"/>
      <c r="CJ32" s="70">
        <f t="shared" si="9"/>
        <v>18000000</v>
      </c>
      <c r="CK32" s="113">
        <v>21436186</v>
      </c>
      <c r="CL32" s="70">
        <f t="shared" si="14"/>
        <v>-3436186</v>
      </c>
      <c r="CM32" s="88">
        <v>43567</v>
      </c>
      <c r="CN32" s="83" t="s">
        <v>1001</v>
      </c>
    </row>
    <row r="33" spans="1:115" s="83" customFormat="1" ht="16.5" customHeight="1" x14ac:dyDescent="0.3">
      <c r="A33" s="71">
        <v>32</v>
      </c>
      <c r="B33" s="83" t="s">
        <v>732</v>
      </c>
      <c r="C33" s="83" t="s">
        <v>690</v>
      </c>
      <c r="D33" s="83" t="s">
        <v>1139</v>
      </c>
      <c r="E33" s="112">
        <v>9000000</v>
      </c>
      <c r="F33" s="111"/>
      <c r="G33" s="110"/>
      <c r="H33" s="77">
        <v>43831</v>
      </c>
      <c r="I33" s="77">
        <v>43831</v>
      </c>
      <c r="J33" s="77">
        <v>43890</v>
      </c>
      <c r="K33" s="86">
        <f t="shared" si="0"/>
        <v>59</v>
      </c>
      <c r="L33" s="83" t="s">
        <v>732</v>
      </c>
      <c r="M33" s="146" t="s">
        <v>733</v>
      </c>
      <c r="N33" s="83" t="s">
        <v>732</v>
      </c>
      <c r="O33" s="146" t="s">
        <v>731</v>
      </c>
      <c r="Q33" s="83" t="s">
        <v>1183</v>
      </c>
      <c r="R33" s="145" t="s">
        <v>729</v>
      </c>
      <c r="S33" s="122" t="s">
        <v>728</v>
      </c>
      <c r="T33" s="69" t="s">
        <v>130</v>
      </c>
      <c r="U33" s="74" t="s">
        <v>87</v>
      </c>
      <c r="V33" s="92" t="s">
        <v>642</v>
      </c>
      <c r="Y33" s="69" t="s">
        <v>1111</v>
      </c>
      <c r="Z33" s="71">
        <v>32</v>
      </c>
      <c r="AA33" s="80">
        <v>9000000</v>
      </c>
      <c r="AB33" s="77">
        <v>43831</v>
      </c>
      <c r="AC33" s="71">
        <v>32</v>
      </c>
      <c r="AD33" s="77">
        <v>43831</v>
      </c>
      <c r="AE33" s="77">
        <v>43851</v>
      </c>
      <c r="AF33" s="144"/>
      <c r="AG33" s="106"/>
      <c r="AH33" s="105"/>
      <c r="AI33" s="105"/>
      <c r="AJ33" s="61">
        <f t="shared" si="1"/>
        <v>0</v>
      </c>
      <c r="AK33" s="77"/>
      <c r="AM33" s="96"/>
      <c r="AN33" s="115"/>
      <c r="AP33" s="115"/>
      <c r="AQ33" s="99"/>
      <c r="AR33" s="102"/>
      <c r="AS33" s="114"/>
      <c r="AW33" s="70"/>
      <c r="AX33" s="74"/>
      <c r="AZ33" s="114"/>
      <c r="BA33" s="103"/>
      <c r="BC33" s="103"/>
      <c r="BD33" s="103"/>
      <c r="BE33" s="74"/>
      <c r="BF33" s="113"/>
      <c r="BJ33" s="70"/>
      <c r="BN33" s="103"/>
      <c r="BP33" s="103"/>
      <c r="BQ33" s="103"/>
      <c r="BS33" s="113"/>
      <c r="BV33" s="113"/>
      <c r="BW33" s="70"/>
      <c r="CA33" s="103"/>
      <c r="CB33" s="113"/>
      <c r="CC33" s="103"/>
      <c r="CD33" s="103"/>
      <c r="CF33" s="97">
        <f t="shared" si="11"/>
        <v>0</v>
      </c>
      <c r="CG33" s="97">
        <f t="shared" si="12"/>
        <v>0</v>
      </c>
      <c r="CH33" s="98">
        <f t="shared" si="13"/>
        <v>43890</v>
      </c>
      <c r="CI33" s="97">
        <f>+K33+AJ33+AW33+BJ33+BW33</f>
        <v>59</v>
      </c>
      <c r="CJ33" s="70">
        <f t="shared" si="9"/>
        <v>9000000</v>
      </c>
      <c r="CK33" s="113">
        <v>11995073</v>
      </c>
      <c r="CL33" s="70">
        <f t="shared" si="14"/>
        <v>-2995073</v>
      </c>
      <c r="CM33" s="88">
        <v>43563</v>
      </c>
      <c r="CN33" s="83" t="s">
        <v>1001</v>
      </c>
      <c r="CO33" s="83" t="s">
        <v>4</v>
      </c>
      <c r="CP33" s="70">
        <f>4448722+5437327</f>
        <v>9886049</v>
      </c>
      <c r="CQ33" s="70"/>
      <c r="CR33" s="70"/>
    </row>
    <row r="34" spans="1:115" s="50" customFormat="1" ht="16.5" customHeight="1" x14ac:dyDescent="0.3">
      <c r="A34" s="58">
        <v>33</v>
      </c>
      <c r="B34" s="65" t="s">
        <v>769</v>
      </c>
      <c r="C34" s="65" t="s">
        <v>1182</v>
      </c>
      <c r="D34" s="65" t="s">
        <v>1144</v>
      </c>
      <c r="E34" s="68">
        <v>32268000</v>
      </c>
      <c r="F34" s="60"/>
      <c r="G34" s="67"/>
      <c r="H34" s="60">
        <v>43831</v>
      </c>
      <c r="I34" s="60">
        <v>43831</v>
      </c>
      <c r="J34" s="60">
        <v>43890</v>
      </c>
      <c r="K34" s="66">
        <f t="shared" si="0"/>
        <v>59</v>
      </c>
      <c r="L34" s="65" t="s">
        <v>769</v>
      </c>
      <c r="M34" s="50" t="s">
        <v>770</v>
      </c>
      <c r="N34" s="65" t="s">
        <v>769</v>
      </c>
      <c r="O34" s="50" t="s">
        <v>768</v>
      </c>
      <c r="Q34" s="50" t="s">
        <v>1181</v>
      </c>
      <c r="R34" s="50" t="s">
        <v>115</v>
      </c>
      <c r="S34" s="50" t="s">
        <v>1180</v>
      </c>
      <c r="T34" s="50" t="s">
        <v>130</v>
      </c>
      <c r="U34" s="65" t="s">
        <v>87</v>
      </c>
      <c r="V34" s="65" t="s">
        <v>86</v>
      </c>
      <c r="Y34" s="65" t="s">
        <v>1089</v>
      </c>
      <c r="Z34" s="58">
        <v>33</v>
      </c>
      <c r="AA34" s="64"/>
      <c r="AB34" s="60">
        <v>43831</v>
      </c>
      <c r="AC34" s="58">
        <v>33</v>
      </c>
      <c r="AD34" s="60">
        <v>43831</v>
      </c>
      <c r="AE34" s="60"/>
      <c r="AF34" s="51"/>
      <c r="AG34" s="63"/>
      <c r="AH34" s="62"/>
      <c r="AI34" s="62"/>
      <c r="AJ34" s="61">
        <f t="shared" ref="AJ34:AJ65" si="15">IF(AI34&gt;0,AI34-J34,0)</f>
        <v>0</v>
      </c>
      <c r="AK34" s="60"/>
      <c r="AL34" s="59"/>
      <c r="AM34" s="84"/>
      <c r="AN34" s="57"/>
      <c r="AO34" s="58"/>
      <c r="AP34" s="57"/>
      <c r="AR34" s="57"/>
      <c r="AS34" s="56"/>
      <c r="AW34" s="51"/>
      <c r="AX34" s="55"/>
      <c r="AZ34" s="56"/>
      <c r="BE34" s="55"/>
      <c r="BF34" s="51"/>
      <c r="BJ34" s="51"/>
      <c r="BS34" s="51"/>
      <c r="BV34" s="51"/>
      <c r="BW34" s="51"/>
      <c r="CB34" s="51"/>
      <c r="CF34" s="54">
        <f t="shared" si="11"/>
        <v>0</v>
      </c>
      <c r="CG34" s="54">
        <f t="shared" si="12"/>
        <v>0</v>
      </c>
      <c r="CH34" s="53">
        <f t="shared" si="13"/>
        <v>43890</v>
      </c>
      <c r="CJ34" s="51">
        <f t="shared" si="9"/>
        <v>32268000</v>
      </c>
      <c r="CK34" s="51">
        <v>35523873</v>
      </c>
      <c r="CL34" s="51">
        <f t="shared" si="14"/>
        <v>-3255873</v>
      </c>
      <c r="CM34" s="52">
        <v>43567</v>
      </c>
      <c r="CN34" s="50" t="s">
        <v>1001</v>
      </c>
      <c r="CP34" s="51"/>
    </row>
    <row r="35" spans="1:115" s="95" customFormat="1" ht="16.5" customHeight="1" x14ac:dyDescent="0.3">
      <c r="A35" s="71">
        <v>34</v>
      </c>
      <c r="B35" s="83" t="s">
        <v>682</v>
      </c>
      <c r="C35" s="83" t="s">
        <v>1179</v>
      </c>
      <c r="D35" s="83" t="s">
        <v>1139</v>
      </c>
      <c r="E35" s="112">
        <v>13109040</v>
      </c>
      <c r="F35" s="77"/>
      <c r="G35" s="118"/>
      <c r="H35" s="77">
        <v>43831</v>
      </c>
      <c r="I35" s="77">
        <v>43831</v>
      </c>
      <c r="J35" s="77">
        <v>43890</v>
      </c>
      <c r="K35" s="86">
        <f t="shared" si="0"/>
        <v>59</v>
      </c>
      <c r="L35" s="83" t="s">
        <v>682</v>
      </c>
      <c r="M35" s="95" t="s">
        <v>1178</v>
      </c>
      <c r="N35" s="83" t="s">
        <v>682</v>
      </c>
      <c r="O35" s="95" t="s">
        <v>681</v>
      </c>
      <c r="Q35" s="95" t="s">
        <v>1177</v>
      </c>
      <c r="R35" s="95" t="s">
        <v>115</v>
      </c>
      <c r="S35" s="95" t="s">
        <v>1176</v>
      </c>
      <c r="T35" s="69" t="s">
        <v>130</v>
      </c>
      <c r="U35" s="92" t="s">
        <v>87</v>
      </c>
      <c r="V35" s="92" t="s">
        <v>642</v>
      </c>
      <c r="Y35" s="69" t="s">
        <v>1111</v>
      </c>
      <c r="Z35" s="108">
        <v>34</v>
      </c>
      <c r="AA35" s="109">
        <v>13109040</v>
      </c>
      <c r="AB35" s="77">
        <v>43831</v>
      </c>
      <c r="AC35" s="108">
        <v>34</v>
      </c>
      <c r="AD35" s="77">
        <v>43831</v>
      </c>
      <c r="AE35" s="104">
        <v>43852</v>
      </c>
      <c r="AF35" s="96"/>
      <c r="AG35" s="106"/>
      <c r="AH35" s="117"/>
      <c r="AI35" s="105"/>
      <c r="AJ35" s="61">
        <f t="shared" si="15"/>
        <v>0</v>
      </c>
      <c r="AK35" s="143"/>
      <c r="AL35" s="71"/>
      <c r="AM35" s="127"/>
      <c r="AN35" s="126"/>
      <c r="AO35" s="71"/>
      <c r="AP35" s="100"/>
      <c r="AQ35" s="103"/>
      <c r="AR35" s="125"/>
      <c r="AS35" s="101"/>
      <c r="AU35" s="100"/>
      <c r="AV35" s="100"/>
      <c r="AW35" s="70"/>
      <c r="AX35" s="100"/>
      <c r="AZ35" s="101"/>
      <c r="BA35" s="126"/>
      <c r="BB35" s="69"/>
      <c r="BC35" s="126"/>
      <c r="BD35" s="99"/>
      <c r="BE35" s="100"/>
      <c r="BF35" s="96"/>
      <c r="BJ35" s="70"/>
      <c r="BN35" s="99"/>
      <c r="BP35" s="99"/>
      <c r="BQ35" s="99"/>
      <c r="BS35" s="96"/>
      <c r="BV35" s="96"/>
      <c r="BW35" s="70"/>
      <c r="CA35" s="99"/>
      <c r="CB35" s="96"/>
      <c r="CC35" s="99"/>
      <c r="CD35" s="99"/>
      <c r="CF35" s="97">
        <f t="shared" si="11"/>
        <v>0</v>
      </c>
      <c r="CG35" s="97">
        <f t="shared" si="12"/>
        <v>0</v>
      </c>
      <c r="CH35" s="98">
        <f t="shared" si="13"/>
        <v>43890</v>
      </c>
      <c r="CI35" s="97"/>
      <c r="CJ35" s="70">
        <f t="shared" si="9"/>
        <v>13109040</v>
      </c>
      <c r="CK35" s="96">
        <v>18819000</v>
      </c>
      <c r="CL35" s="70">
        <f t="shared" si="14"/>
        <v>-5709960</v>
      </c>
      <c r="CM35" s="125">
        <v>43563</v>
      </c>
      <c r="CN35" s="95" t="s">
        <v>1001</v>
      </c>
    </row>
    <row r="36" spans="1:115" s="95" customFormat="1" ht="16.5" customHeight="1" x14ac:dyDescent="0.3">
      <c r="A36" s="71">
        <v>35</v>
      </c>
      <c r="B36" s="83" t="s">
        <v>694</v>
      </c>
      <c r="C36" s="83" t="s">
        <v>1175</v>
      </c>
      <c r="D36" s="83" t="s">
        <v>1169</v>
      </c>
      <c r="E36" s="112">
        <v>32268000</v>
      </c>
      <c r="F36" s="111"/>
      <c r="G36" s="110"/>
      <c r="H36" s="77">
        <v>43831</v>
      </c>
      <c r="I36" s="77">
        <v>43831</v>
      </c>
      <c r="J36" s="77">
        <v>43890</v>
      </c>
      <c r="K36" s="86">
        <f t="shared" si="0"/>
        <v>59</v>
      </c>
      <c r="L36" s="83" t="s">
        <v>694</v>
      </c>
      <c r="M36" s="95" t="s">
        <v>1174</v>
      </c>
      <c r="N36" s="83" t="s">
        <v>694</v>
      </c>
      <c r="O36" s="95" t="s">
        <v>693</v>
      </c>
      <c r="Q36" s="83" t="s">
        <v>1173</v>
      </c>
      <c r="R36" s="95" t="s">
        <v>115</v>
      </c>
      <c r="S36" s="95" t="s">
        <v>1172</v>
      </c>
      <c r="T36" s="69" t="s">
        <v>130</v>
      </c>
      <c r="U36" s="92" t="s">
        <v>87</v>
      </c>
      <c r="V36" s="92" t="s">
        <v>642</v>
      </c>
      <c r="Y36" s="69" t="s">
        <v>1111</v>
      </c>
      <c r="Z36" s="108">
        <v>35</v>
      </c>
      <c r="AA36" s="109">
        <v>32868000</v>
      </c>
      <c r="AB36" s="77">
        <v>43831</v>
      </c>
      <c r="AC36" s="108">
        <v>35</v>
      </c>
      <c r="AD36" s="77">
        <v>43831</v>
      </c>
      <c r="AE36" s="77">
        <v>43831</v>
      </c>
      <c r="AF36" s="107"/>
      <c r="AG36" s="106"/>
      <c r="AH36" s="105"/>
      <c r="AI36" s="105"/>
      <c r="AJ36" s="61">
        <f t="shared" si="15"/>
        <v>0</v>
      </c>
      <c r="AK36" s="104"/>
      <c r="AM36" s="96"/>
      <c r="AN36" s="74"/>
      <c r="AP36" s="74"/>
      <c r="AQ36" s="103"/>
      <c r="AR36" s="102"/>
      <c r="AS36" s="101"/>
      <c r="AW36" s="70"/>
      <c r="AX36" s="100"/>
      <c r="AZ36" s="101"/>
      <c r="BA36" s="99"/>
      <c r="BC36" s="99"/>
      <c r="BD36" s="99"/>
      <c r="BE36" s="100"/>
      <c r="BF36" s="96"/>
      <c r="BJ36" s="70"/>
      <c r="BN36" s="99"/>
      <c r="BP36" s="99"/>
      <c r="BQ36" s="99"/>
      <c r="BS36" s="96"/>
      <c r="BV36" s="96"/>
      <c r="BW36" s="70"/>
      <c r="CA36" s="99"/>
      <c r="CB36" s="96"/>
      <c r="CC36" s="99"/>
      <c r="CD36" s="99"/>
      <c r="CF36" s="97">
        <f t="shared" si="11"/>
        <v>0</v>
      </c>
      <c r="CG36" s="97">
        <f t="shared" si="12"/>
        <v>0</v>
      </c>
      <c r="CH36" s="98">
        <f t="shared" si="13"/>
        <v>43890</v>
      </c>
      <c r="CI36" s="97">
        <f>+K36+AJ36+AW36+BJ36+BW36</f>
        <v>59</v>
      </c>
      <c r="CJ36" s="70">
        <f t="shared" si="9"/>
        <v>32268000</v>
      </c>
      <c r="CK36" s="96">
        <f>15026796+15092703+14104098</f>
        <v>44223597</v>
      </c>
      <c r="CL36" s="70">
        <f t="shared" si="14"/>
        <v>-11955597</v>
      </c>
      <c r="CM36" s="88">
        <v>43563</v>
      </c>
      <c r="CN36" s="83" t="s">
        <v>1001</v>
      </c>
      <c r="CO36" s="83" t="s">
        <v>4</v>
      </c>
      <c r="CP36" s="96">
        <f>15026796+15092703</f>
        <v>30119499</v>
      </c>
      <c r="CQ36" s="70"/>
      <c r="CR36" s="70"/>
      <c r="CS36" s="96"/>
      <c r="CT36" s="71" t="s">
        <v>4</v>
      </c>
    </row>
    <row r="37" spans="1:115" s="95" customFormat="1" ht="16.5" customHeight="1" x14ac:dyDescent="0.3">
      <c r="A37" s="71">
        <v>36</v>
      </c>
      <c r="B37" s="83" t="s">
        <v>1171</v>
      </c>
      <c r="C37" s="83" t="s">
        <v>1170</v>
      </c>
      <c r="D37" s="83" t="s">
        <v>1169</v>
      </c>
      <c r="E37" s="112">
        <v>700000000</v>
      </c>
      <c r="F37" s="77"/>
      <c r="G37" s="118"/>
      <c r="H37" s="77">
        <v>43831</v>
      </c>
      <c r="I37" s="77">
        <v>43834</v>
      </c>
      <c r="J37" s="77">
        <v>43890</v>
      </c>
      <c r="K37" s="86">
        <f t="shared" si="0"/>
        <v>56</v>
      </c>
      <c r="L37" s="95" t="s">
        <v>247</v>
      </c>
      <c r="M37" s="95" t="s">
        <v>246</v>
      </c>
      <c r="N37" s="95" t="s">
        <v>1168</v>
      </c>
      <c r="O37" s="95" t="s">
        <v>244</v>
      </c>
      <c r="Q37" s="95" t="s">
        <v>1167</v>
      </c>
      <c r="R37" s="95" t="s">
        <v>115</v>
      </c>
      <c r="S37" s="95" t="s">
        <v>1166</v>
      </c>
      <c r="T37" s="69" t="s">
        <v>130</v>
      </c>
      <c r="U37" s="92" t="s">
        <v>87</v>
      </c>
      <c r="V37" s="92" t="s">
        <v>642</v>
      </c>
      <c r="Y37" s="69" t="s">
        <v>1165</v>
      </c>
      <c r="Z37" s="108">
        <v>36</v>
      </c>
      <c r="AA37" s="109">
        <v>700000000</v>
      </c>
      <c r="AB37" s="77">
        <v>43831</v>
      </c>
      <c r="AC37" s="108">
        <v>36</v>
      </c>
      <c r="AD37" s="77">
        <v>43831</v>
      </c>
      <c r="AE37" s="104">
        <v>43864</v>
      </c>
      <c r="AF37" s="96">
        <v>350000000</v>
      </c>
      <c r="AG37" s="106" t="s">
        <v>1055</v>
      </c>
      <c r="AH37" s="117">
        <v>43891</v>
      </c>
      <c r="AI37" s="105">
        <v>43921</v>
      </c>
      <c r="AJ37" s="61">
        <f t="shared" si="15"/>
        <v>31</v>
      </c>
      <c r="AK37" s="104">
        <v>43889</v>
      </c>
      <c r="AL37" s="71">
        <v>222</v>
      </c>
      <c r="AM37" s="127">
        <v>350000000</v>
      </c>
      <c r="AN37" s="126">
        <v>43886</v>
      </c>
      <c r="AO37" s="108">
        <v>236</v>
      </c>
      <c r="AP37" s="100">
        <v>43889</v>
      </c>
      <c r="AQ37" s="69" t="s">
        <v>1054</v>
      </c>
      <c r="AR37" s="125"/>
      <c r="AS37" s="101"/>
      <c r="AW37" s="70"/>
      <c r="AX37" s="100"/>
      <c r="AZ37" s="101"/>
      <c r="BA37" s="99"/>
      <c r="BC37" s="99"/>
      <c r="BD37" s="99"/>
      <c r="BE37" s="100"/>
      <c r="BF37" s="96"/>
      <c r="BJ37" s="70"/>
      <c r="BN37" s="99"/>
      <c r="BP37" s="99"/>
      <c r="BQ37" s="99"/>
      <c r="BS37" s="96"/>
      <c r="BV37" s="96"/>
      <c r="BW37" s="70"/>
      <c r="CA37" s="99"/>
      <c r="CB37" s="96"/>
      <c r="CC37" s="99"/>
      <c r="CD37" s="99"/>
      <c r="CF37" s="97">
        <f t="shared" si="11"/>
        <v>350000000</v>
      </c>
      <c r="CG37" s="97">
        <f t="shared" si="12"/>
        <v>31</v>
      </c>
      <c r="CH37" s="98">
        <f t="shared" si="13"/>
        <v>43921</v>
      </c>
      <c r="CI37" s="97"/>
      <c r="CJ37" s="70">
        <f t="shared" si="9"/>
        <v>1050000000</v>
      </c>
      <c r="CK37" s="96">
        <v>793947119</v>
      </c>
      <c r="CL37" s="70">
        <f t="shared" si="14"/>
        <v>256052881</v>
      </c>
      <c r="CM37" s="125">
        <v>43584</v>
      </c>
      <c r="CN37" s="95" t="s">
        <v>1001</v>
      </c>
    </row>
    <row r="38" spans="1:115" s="50" customFormat="1" ht="16.5" customHeight="1" x14ac:dyDescent="0.3">
      <c r="A38" s="58">
        <v>37</v>
      </c>
      <c r="B38" s="65" t="s">
        <v>210</v>
      </c>
      <c r="C38" s="65" t="s">
        <v>214</v>
      </c>
      <c r="D38" s="65" t="s">
        <v>1144</v>
      </c>
      <c r="E38" s="68">
        <v>200000000</v>
      </c>
      <c r="F38" s="60"/>
      <c r="G38" s="67"/>
      <c r="H38" s="60">
        <v>43831</v>
      </c>
      <c r="I38" s="60">
        <v>43832</v>
      </c>
      <c r="J38" s="60">
        <v>43890</v>
      </c>
      <c r="K38" s="66">
        <f t="shared" si="0"/>
        <v>58</v>
      </c>
      <c r="L38" s="65" t="s">
        <v>212</v>
      </c>
      <c r="M38" s="50" t="s">
        <v>211</v>
      </c>
      <c r="N38" s="65" t="s">
        <v>210</v>
      </c>
      <c r="O38" s="50" t="s">
        <v>209</v>
      </c>
      <c r="Q38" s="50" t="s">
        <v>208</v>
      </c>
      <c r="R38" s="50" t="s">
        <v>90</v>
      </c>
      <c r="S38" s="50" t="s">
        <v>207</v>
      </c>
      <c r="T38" s="50" t="s">
        <v>88</v>
      </c>
      <c r="U38" s="65" t="s">
        <v>87</v>
      </c>
      <c r="V38" s="65" t="s">
        <v>86</v>
      </c>
      <c r="Y38" s="65" t="s">
        <v>1041</v>
      </c>
      <c r="Z38" s="58">
        <v>37</v>
      </c>
      <c r="AA38" s="64"/>
      <c r="AB38" s="60">
        <v>43831</v>
      </c>
      <c r="AC38" s="58">
        <v>37</v>
      </c>
      <c r="AD38" s="60">
        <v>43831</v>
      </c>
      <c r="AE38" s="60"/>
      <c r="AF38" s="51">
        <v>100000000</v>
      </c>
      <c r="AG38" s="63" t="s">
        <v>1164</v>
      </c>
      <c r="AH38" s="62">
        <v>43891</v>
      </c>
      <c r="AI38" s="62">
        <v>43920</v>
      </c>
      <c r="AJ38" s="61">
        <f t="shared" si="15"/>
        <v>30</v>
      </c>
      <c r="AK38" s="60">
        <v>43889</v>
      </c>
      <c r="AL38" s="59">
        <v>155</v>
      </c>
      <c r="AM38" s="51">
        <v>100000000</v>
      </c>
      <c r="AN38" s="57">
        <v>43878</v>
      </c>
      <c r="AO38" s="58">
        <v>168</v>
      </c>
      <c r="AP38" s="57">
        <v>43889</v>
      </c>
      <c r="AQ38" s="50" t="s">
        <v>1054</v>
      </c>
      <c r="AR38" s="57"/>
      <c r="AS38" s="56">
        <v>0</v>
      </c>
      <c r="AT38" s="50" t="s">
        <v>1163</v>
      </c>
      <c r="AU38" s="55">
        <v>43922</v>
      </c>
      <c r="AV38" s="55">
        <v>43951</v>
      </c>
      <c r="AW38" s="51">
        <f>+AV38-AI38</f>
        <v>31</v>
      </c>
      <c r="AX38" s="55">
        <v>43920</v>
      </c>
      <c r="AZ38" s="56"/>
      <c r="BD38" s="50" t="s">
        <v>1162</v>
      </c>
      <c r="BE38" s="55">
        <v>43920</v>
      </c>
      <c r="BF38" s="51"/>
      <c r="BJ38" s="51"/>
      <c r="BS38" s="51"/>
      <c r="BV38" s="51"/>
      <c r="BW38" s="51"/>
      <c r="CB38" s="51"/>
      <c r="CF38" s="54">
        <f t="shared" si="11"/>
        <v>100000000</v>
      </c>
      <c r="CG38" s="54">
        <f t="shared" si="12"/>
        <v>61</v>
      </c>
      <c r="CH38" s="53">
        <f t="shared" si="13"/>
        <v>43951</v>
      </c>
      <c r="CJ38" s="51">
        <f t="shared" si="9"/>
        <v>300000000</v>
      </c>
      <c r="CK38" s="51"/>
      <c r="CL38" s="51">
        <f t="shared" si="14"/>
        <v>300000000</v>
      </c>
      <c r="CM38" s="52"/>
      <c r="CP38" s="51"/>
    </row>
    <row r="39" spans="1:115" s="38" customFormat="1" ht="16.5" customHeight="1" x14ac:dyDescent="0.3">
      <c r="A39" s="25">
        <v>38</v>
      </c>
      <c r="B39" s="38" t="s">
        <v>1161</v>
      </c>
      <c r="C39" s="38" t="s">
        <v>1160</v>
      </c>
      <c r="E39" s="142">
        <v>20000000</v>
      </c>
      <c r="F39" s="32"/>
      <c r="G39" s="141"/>
      <c r="H39" s="60">
        <v>43831</v>
      </c>
      <c r="I39" s="32"/>
      <c r="J39" s="32"/>
      <c r="K39" s="36"/>
      <c r="N39" s="24"/>
      <c r="O39" s="140"/>
      <c r="P39" s="24"/>
      <c r="R39" s="24"/>
      <c r="T39" s="24"/>
      <c r="U39" s="24"/>
      <c r="V39" s="24"/>
      <c r="W39" s="24"/>
      <c r="X39" s="24"/>
      <c r="Y39" s="24"/>
      <c r="Z39" s="25"/>
      <c r="AA39" s="139"/>
      <c r="AB39" s="32"/>
      <c r="AC39" s="25"/>
      <c r="AD39" s="32"/>
      <c r="AE39" s="32"/>
      <c r="AF39" s="132"/>
      <c r="AG39" s="138"/>
      <c r="AH39" s="137"/>
      <c r="AI39" s="27"/>
      <c r="AJ39" s="61">
        <f t="shared" si="15"/>
        <v>0</v>
      </c>
      <c r="AK39" s="32"/>
      <c r="AL39" s="25"/>
      <c r="AM39" s="136"/>
      <c r="AN39" s="134"/>
      <c r="AO39" s="135"/>
      <c r="AP39" s="134"/>
      <c r="AQ39" s="44"/>
      <c r="AR39" s="46"/>
      <c r="AS39" s="133"/>
      <c r="AW39" s="26"/>
      <c r="AX39" s="45"/>
      <c r="AZ39" s="133"/>
      <c r="BA39" s="44"/>
      <c r="BC39" s="44"/>
      <c r="BD39" s="44"/>
      <c r="BE39" s="45"/>
      <c r="BF39" s="132"/>
      <c r="BJ39" s="26"/>
      <c r="BN39" s="44"/>
      <c r="BP39" s="44"/>
      <c r="BQ39" s="44"/>
      <c r="BS39" s="132"/>
      <c r="BV39" s="132"/>
      <c r="BW39" s="26"/>
      <c r="CA39" s="44"/>
      <c r="CB39" s="132"/>
      <c r="CC39" s="44"/>
      <c r="CD39" s="44"/>
      <c r="CF39" s="39"/>
      <c r="CG39" s="39"/>
      <c r="CH39" s="40"/>
      <c r="CI39" s="39"/>
      <c r="CJ39" s="26"/>
      <c r="CK39" s="132"/>
      <c r="CL39" s="26"/>
      <c r="CM39" s="46"/>
    </row>
    <row r="40" spans="1:115" s="95" customFormat="1" ht="16.5" customHeight="1" x14ac:dyDescent="0.3">
      <c r="A40" s="71">
        <v>39</v>
      </c>
      <c r="B40" s="83" t="s">
        <v>1159</v>
      </c>
      <c r="C40" s="83" t="s">
        <v>1158</v>
      </c>
      <c r="D40" s="83" t="s">
        <v>1100</v>
      </c>
      <c r="E40" s="112">
        <v>100000000</v>
      </c>
      <c r="F40" s="77"/>
      <c r="G40" s="118"/>
      <c r="H40" s="77">
        <v>43831</v>
      </c>
      <c r="I40" s="77">
        <v>43831</v>
      </c>
      <c r="J40" s="77">
        <v>43890</v>
      </c>
      <c r="K40" s="86">
        <f t="shared" ref="K40:K71" si="16">+J40-I40</f>
        <v>59</v>
      </c>
      <c r="L40" s="95" t="s">
        <v>1157</v>
      </c>
      <c r="M40" s="95" t="s">
        <v>1156</v>
      </c>
      <c r="N40" s="95" t="s">
        <v>1155</v>
      </c>
      <c r="O40" s="95" t="s">
        <v>1154</v>
      </c>
      <c r="Q40" s="95" t="s">
        <v>1153</v>
      </c>
      <c r="R40" s="95" t="s">
        <v>197</v>
      </c>
      <c r="S40" s="95" t="s">
        <v>1152</v>
      </c>
      <c r="T40" s="69" t="s">
        <v>88</v>
      </c>
      <c r="U40" s="92" t="s">
        <v>1151</v>
      </c>
      <c r="V40" s="92" t="s">
        <v>1150</v>
      </c>
      <c r="Y40" s="69" t="s">
        <v>1089</v>
      </c>
      <c r="Z40" s="108">
        <v>39</v>
      </c>
      <c r="AA40" s="109">
        <v>100000000</v>
      </c>
      <c r="AB40" s="77">
        <v>43831</v>
      </c>
      <c r="AC40" s="108">
        <v>39</v>
      </c>
      <c r="AD40" s="77">
        <v>43831</v>
      </c>
      <c r="AE40" s="104">
        <v>43867</v>
      </c>
      <c r="AF40" s="96"/>
      <c r="AG40" s="130"/>
      <c r="AH40" s="129"/>
      <c r="AI40" s="128"/>
      <c r="AJ40" s="61">
        <f t="shared" si="15"/>
        <v>0</v>
      </c>
      <c r="AK40" s="104"/>
      <c r="AL40" s="71"/>
      <c r="AM40" s="127"/>
      <c r="AN40" s="126"/>
      <c r="AO40" s="108"/>
      <c r="AP40" s="100"/>
      <c r="AQ40" s="103"/>
      <c r="AR40" s="125"/>
      <c r="AS40" s="101"/>
      <c r="AW40" s="70"/>
      <c r="AX40" s="100"/>
      <c r="AZ40" s="101"/>
      <c r="BA40" s="99"/>
      <c r="BC40" s="99"/>
      <c r="BD40" s="99"/>
      <c r="BE40" s="100"/>
      <c r="BF40" s="96"/>
      <c r="BJ40" s="70"/>
      <c r="BN40" s="99"/>
      <c r="BP40" s="99"/>
      <c r="BQ40" s="99"/>
      <c r="BS40" s="96"/>
      <c r="BV40" s="96"/>
      <c r="BW40" s="70"/>
      <c r="CA40" s="99"/>
      <c r="CB40" s="96"/>
      <c r="CC40" s="99"/>
      <c r="CD40" s="99"/>
      <c r="CF40" s="97">
        <f>+AF40+AS40+BF40+BS40</f>
        <v>0</v>
      </c>
      <c r="CG40" s="97">
        <f>+AJ40+AW40+BJ40+BW40</f>
        <v>0</v>
      </c>
      <c r="CH40" s="98">
        <f>IF(BV40&gt;0,BV40,IF(BI40&gt;0,BI40,IF(AV40&gt;0,AV40,IF(AI40&gt;0,AI40,J40))))</f>
        <v>43890</v>
      </c>
      <c r="CI40" s="97"/>
      <c r="CJ40" s="70">
        <f>+E40+AF40+AS40+BF40+BS40</f>
        <v>100000000</v>
      </c>
      <c r="CK40" s="96"/>
      <c r="CL40" s="70">
        <f>+CJ40-CK40</f>
        <v>100000000</v>
      </c>
      <c r="CM40" s="125"/>
    </row>
    <row r="41" spans="1:115" s="69" customFormat="1" ht="16.5" customHeight="1" x14ac:dyDescent="0.3">
      <c r="A41" s="71">
        <v>40</v>
      </c>
      <c r="B41" s="83" t="s">
        <v>1145</v>
      </c>
      <c r="C41" s="83" t="s">
        <v>1149</v>
      </c>
      <c r="D41" s="83" t="s">
        <v>1100</v>
      </c>
      <c r="E41" s="80">
        <v>241388790</v>
      </c>
      <c r="F41" s="89"/>
      <c r="G41" s="89"/>
      <c r="H41" s="77">
        <v>43831</v>
      </c>
      <c r="I41" s="77">
        <v>43831</v>
      </c>
      <c r="J41" s="77">
        <v>43890</v>
      </c>
      <c r="K41" s="86">
        <f t="shared" si="16"/>
        <v>59</v>
      </c>
      <c r="L41" s="87" t="s">
        <v>287</v>
      </c>
      <c r="M41" s="69" t="s">
        <v>286</v>
      </c>
      <c r="N41" s="87" t="s">
        <v>360</v>
      </c>
      <c r="O41" s="69" t="s">
        <v>117</v>
      </c>
      <c r="Q41" s="69" t="s">
        <v>1148</v>
      </c>
      <c r="R41" s="69" t="s">
        <v>284</v>
      </c>
      <c r="S41" s="69" t="s">
        <v>283</v>
      </c>
      <c r="T41" s="69" t="s">
        <v>130</v>
      </c>
      <c r="U41" s="83" t="s">
        <v>129</v>
      </c>
      <c r="V41" s="83" t="s">
        <v>128</v>
      </c>
      <c r="Y41" s="69" t="s">
        <v>1089</v>
      </c>
      <c r="Z41" s="71">
        <v>40</v>
      </c>
      <c r="AA41" s="80">
        <v>241388790</v>
      </c>
      <c r="AB41" s="77">
        <v>43831</v>
      </c>
      <c r="AC41" s="71">
        <v>40</v>
      </c>
      <c r="AD41" s="77">
        <v>43831</v>
      </c>
      <c r="AE41" s="77">
        <v>43850</v>
      </c>
      <c r="AF41" s="70">
        <v>120694395</v>
      </c>
      <c r="AG41" s="106" t="s">
        <v>1055</v>
      </c>
      <c r="AH41" s="117">
        <v>43891</v>
      </c>
      <c r="AI41" s="105">
        <v>43921</v>
      </c>
      <c r="AJ41" s="61">
        <f t="shared" si="15"/>
        <v>31</v>
      </c>
      <c r="AK41" s="104">
        <v>43889</v>
      </c>
      <c r="AL41" s="76">
        <v>249</v>
      </c>
      <c r="AM41" s="75">
        <v>120694395</v>
      </c>
      <c r="AN41" s="72">
        <v>43889</v>
      </c>
      <c r="AO41" s="71">
        <v>220</v>
      </c>
      <c r="AP41" s="72">
        <v>43889</v>
      </c>
      <c r="AQ41" s="69" t="s">
        <v>1054</v>
      </c>
      <c r="AR41" s="91"/>
      <c r="AS41" s="73"/>
      <c r="AW41" s="70"/>
      <c r="AX41" s="72"/>
      <c r="AZ41" s="73"/>
      <c r="BE41" s="72"/>
      <c r="BF41" s="70"/>
      <c r="BJ41" s="70"/>
      <c r="BS41" s="70"/>
      <c r="BV41" s="70"/>
      <c r="BW41" s="70"/>
      <c r="CB41" s="70"/>
      <c r="CF41" s="97">
        <v>225210233</v>
      </c>
      <c r="CG41" s="97">
        <v>61</v>
      </c>
      <c r="CH41" s="98">
        <v>43830</v>
      </c>
      <c r="CJ41" s="70">
        <v>1042538208</v>
      </c>
      <c r="CK41" s="70"/>
      <c r="CL41" s="70">
        <v>1042538208</v>
      </c>
      <c r="CM41" s="71"/>
    </row>
    <row r="42" spans="1:115" s="50" customFormat="1" ht="16.5" customHeight="1" x14ac:dyDescent="0.3">
      <c r="A42" s="58">
        <v>41</v>
      </c>
      <c r="B42" s="65" t="s">
        <v>360</v>
      </c>
      <c r="C42" s="65" t="s">
        <v>289</v>
      </c>
      <c r="D42" s="65" t="s">
        <v>1144</v>
      </c>
      <c r="E42" s="68">
        <v>226729428</v>
      </c>
      <c r="F42" s="60"/>
      <c r="G42" s="67"/>
      <c r="H42" s="60">
        <v>43831</v>
      </c>
      <c r="I42" s="60">
        <v>43831</v>
      </c>
      <c r="J42" s="60">
        <v>43890</v>
      </c>
      <c r="K42" s="66">
        <f t="shared" si="16"/>
        <v>59</v>
      </c>
      <c r="L42" s="65" t="s">
        <v>287</v>
      </c>
      <c r="M42" s="50" t="s">
        <v>286</v>
      </c>
      <c r="N42" s="65" t="s">
        <v>360</v>
      </c>
      <c r="O42" s="50" t="s">
        <v>117</v>
      </c>
      <c r="Q42" s="50" t="s">
        <v>1147</v>
      </c>
      <c r="R42" s="50" t="s">
        <v>284</v>
      </c>
      <c r="S42" s="50" t="s">
        <v>283</v>
      </c>
      <c r="T42" s="50" t="s">
        <v>130</v>
      </c>
      <c r="U42" s="65" t="s">
        <v>129</v>
      </c>
      <c r="V42" s="65" t="s">
        <v>128</v>
      </c>
      <c r="W42" s="50" t="s">
        <v>282</v>
      </c>
      <c r="X42" s="50" t="s">
        <v>281</v>
      </c>
      <c r="Y42" s="65" t="s">
        <v>1089</v>
      </c>
      <c r="Z42" s="58">
        <v>41</v>
      </c>
      <c r="AA42" s="64"/>
      <c r="AB42" s="60">
        <v>43831</v>
      </c>
      <c r="AC42" s="58">
        <v>41</v>
      </c>
      <c r="AD42" s="60">
        <v>43831</v>
      </c>
      <c r="AE42" s="60"/>
      <c r="AF42" s="51">
        <v>113364714</v>
      </c>
      <c r="AG42" s="63" t="s">
        <v>1146</v>
      </c>
      <c r="AH42" s="62">
        <v>43891</v>
      </c>
      <c r="AI42" s="62">
        <v>43928</v>
      </c>
      <c r="AJ42" s="61">
        <f t="shared" si="15"/>
        <v>38</v>
      </c>
      <c r="AK42" s="60">
        <v>43889</v>
      </c>
      <c r="AL42" s="59">
        <v>247</v>
      </c>
      <c r="AM42" s="51">
        <v>113364714</v>
      </c>
      <c r="AN42" s="57">
        <v>43889</v>
      </c>
      <c r="AO42" s="58">
        <v>229</v>
      </c>
      <c r="AP42" s="57">
        <v>43889</v>
      </c>
      <c r="AQ42" s="50" t="s">
        <v>1054</v>
      </c>
      <c r="AR42" s="57"/>
      <c r="AS42" s="56"/>
      <c r="AW42" s="51"/>
      <c r="AX42" s="55"/>
      <c r="AZ42" s="56"/>
      <c r="BE42" s="55"/>
      <c r="BF42" s="51"/>
      <c r="BJ42" s="51"/>
      <c r="BS42" s="51"/>
      <c r="BV42" s="51"/>
      <c r="BW42" s="51"/>
      <c r="CB42" s="51"/>
      <c r="CF42" s="54">
        <f t="shared" ref="CF42:CF54" si="17">+AF42+AS42+BF42+BS42</f>
        <v>113364714</v>
      </c>
      <c r="CG42" s="54">
        <f t="shared" ref="CG42:CG54" si="18">+AJ42+AW42+BJ42+BW42</f>
        <v>38</v>
      </c>
      <c r="CH42" s="53">
        <f t="shared" ref="CH42:CH54" si="19">IF(BV42&gt;0,BV42,IF(BI42&gt;0,BI42,IF(AV42&gt;0,AV42,IF(AI42&gt;0,AI42,J42))))</f>
        <v>43928</v>
      </c>
      <c r="CJ42" s="51">
        <f t="shared" ref="CJ42:CJ54" si="20">+E42+AF42+AS42+BF42+BS42</f>
        <v>340094142</v>
      </c>
      <c r="CK42" s="51"/>
      <c r="CL42" s="51">
        <f t="shared" ref="CL42:CL54" si="21">+CJ42-CK42</f>
        <v>340094142</v>
      </c>
      <c r="CM42" s="52"/>
      <c r="CP42" s="51"/>
    </row>
    <row r="43" spans="1:115" s="50" customFormat="1" ht="16.5" customHeight="1" x14ac:dyDescent="0.3">
      <c r="A43" s="58">
        <v>42</v>
      </c>
      <c r="B43" s="65" t="s">
        <v>1145</v>
      </c>
      <c r="C43" s="65" t="s">
        <v>384</v>
      </c>
      <c r="D43" s="65" t="s">
        <v>1144</v>
      </c>
      <c r="E43" s="68">
        <v>38106926</v>
      </c>
      <c r="F43" s="60"/>
      <c r="G43" s="67"/>
      <c r="H43" s="60">
        <v>43831</v>
      </c>
      <c r="I43" s="60">
        <v>43831</v>
      </c>
      <c r="J43" s="60">
        <v>43890</v>
      </c>
      <c r="K43" s="66">
        <f t="shared" si="16"/>
        <v>59</v>
      </c>
      <c r="L43" s="65" t="s">
        <v>287</v>
      </c>
      <c r="M43" s="50" t="s">
        <v>286</v>
      </c>
      <c r="N43" s="65" t="s">
        <v>360</v>
      </c>
      <c r="O43" s="50" t="s">
        <v>117</v>
      </c>
      <c r="Q43" s="50" t="s">
        <v>1143</v>
      </c>
      <c r="R43" s="50" t="s">
        <v>233</v>
      </c>
      <c r="S43" s="50" t="s">
        <v>283</v>
      </c>
      <c r="T43" s="50" t="s">
        <v>130</v>
      </c>
      <c r="U43" s="65" t="s">
        <v>129</v>
      </c>
      <c r="V43" s="65" t="s">
        <v>128</v>
      </c>
      <c r="W43" s="50" t="s">
        <v>1142</v>
      </c>
      <c r="X43" s="50" t="s">
        <v>185</v>
      </c>
      <c r="Y43" s="65" t="s">
        <v>1089</v>
      </c>
      <c r="Z43" s="58">
        <v>42</v>
      </c>
      <c r="AA43" s="64"/>
      <c r="AB43" s="60">
        <v>43831</v>
      </c>
      <c r="AC43" s="58">
        <v>42</v>
      </c>
      <c r="AD43" s="60">
        <v>43831</v>
      </c>
      <c r="AE43" s="60"/>
      <c r="AF43" s="51">
        <v>19053463</v>
      </c>
      <c r="AG43" s="63" t="s">
        <v>1141</v>
      </c>
      <c r="AH43" s="62">
        <v>43891</v>
      </c>
      <c r="AI43" s="62">
        <v>43921</v>
      </c>
      <c r="AJ43" s="61">
        <f t="shared" si="15"/>
        <v>31</v>
      </c>
      <c r="AK43" s="60">
        <v>43889</v>
      </c>
      <c r="AL43" s="59">
        <v>251</v>
      </c>
      <c r="AM43" s="51">
        <v>19053463</v>
      </c>
      <c r="AN43" s="57">
        <v>43889</v>
      </c>
      <c r="AO43" s="58">
        <v>230</v>
      </c>
      <c r="AP43" s="57">
        <v>43889</v>
      </c>
      <c r="AQ43" s="50" t="s">
        <v>1054</v>
      </c>
      <c r="AR43" s="57"/>
      <c r="AS43" s="56"/>
      <c r="AW43" s="51"/>
      <c r="AX43" s="55"/>
      <c r="AZ43" s="56"/>
      <c r="BE43" s="55"/>
      <c r="BF43" s="51"/>
      <c r="BJ43" s="51"/>
      <c r="BS43" s="51"/>
      <c r="BV43" s="51"/>
      <c r="BW43" s="51"/>
      <c r="CB43" s="51"/>
      <c r="CF43" s="54">
        <f t="shared" si="17"/>
        <v>19053463</v>
      </c>
      <c r="CG43" s="54">
        <f t="shared" si="18"/>
        <v>31</v>
      </c>
      <c r="CH43" s="53">
        <f t="shared" si="19"/>
        <v>43921</v>
      </c>
      <c r="CJ43" s="51">
        <f t="shared" si="20"/>
        <v>57160389</v>
      </c>
      <c r="CK43" s="51">
        <v>54872190</v>
      </c>
      <c r="CL43" s="51">
        <f t="shared" si="21"/>
        <v>2288199</v>
      </c>
      <c r="CM43" s="52"/>
      <c r="CP43" s="51">
        <f>36225719+18646471</f>
        <v>54872190</v>
      </c>
    </row>
    <row r="44" spans="1:115" s="95" customFormat="1" ht="16.5" customHeight="1" x14ac:dyDescent="0.3">
      <c r="A44" s="71">
        <v>43</v>
      </c>
      <c r="B44" s="83" t="s">
        <v>1138</v>
      </c>
      <c r="C44" s="83" t="s">
        <v>1140</v>
      </c>
      <c r="D44" s="83" t="s">
        <v>1139</v>
      </c>
      <c r="E44" s="112">
        <v>114240179</v>
      </c>
      <c r="F44" s="111"/>
      <c r="G44" s="110"/>
      <c r="H44" s="77">
        <v>43831</v>
      </c>
      <c r="I44" s="77">
        <v>43831</v>
      </c>
      <c r="J44" s="77">
        <v>43890</v>
      </c>
      <c r="K44" s="86">
        <f t="shared" si="16"/>
        <v>59</v>
      </c>
      <c r="L44" s="95" t="s">
        <v>416</v>
      </c>
      <c r="M44" s="95" t="s">
        <v>415</v>
      </c>
      <c r="N44" s="83" t="s">
        <v>1138</v>
      </c>
      <c r="O44" s="95" t="s">
        <v>413</v>
      </c>
      <c r="Q44" s="131" t="s">
        <v>1137</v>
      </c>
      <c r="R44" s="95" t="s">
        <v>411</v>
      </c>
      <c r="S44" s="95" t="s">
        <v>1136</v>
      </c>
      <c r="T44" s="69" t="s">
        <v>130</v>
      </c>
      <c r="U44" s="92" t="s">
        <v>129</v>
      </c>
      <c r="V44" s="92" t="s">
        <v>128</v>
      </c>
      <c r="W44" s="95" t="s">
        <v>1124</v>
      </c>
      <c r="X44" s="95" t="s">
        <v>1123</v>
      </c>
      <c r="Y44" s="69" t="s">
        <v>1089</v>
      </c>
      <c r="Z44" s="108">
        <v>43</v>
      </c>
      <c r="AA44" s="80">
        <v>114240179</v>
      </c>
      <c r="AB44" s="77">
        <v>43831</v>
      </c>
      <c r="AC44" s="108">
        <v>44</v>
      </c>
      <c r="AD44" s="77">
        <v>43831</v>
      </c>
      <c r="AE44" s="77">
        <v>43850</v>
      </c>
      <c r="AF44" s="107">
        <v>56109434</v>
      </c>
      <c r="AG44" s="106" t="s">
        <v>1055</v>
      </c>
      <c r="AH44" s="117">
        <v>43891</v>
      </c>
      <c r="AI44" s="105">
        <v>43921</v>
      </c>
      <c r="AJ44" s="61">
        <f t="shared" si="15"/>
        <v>31</v>
      </c>
      <c r="AK44" s="104">
        <v>43889</v>
      </c>
      <c r="AL44" s="108">
        <v>237</v>
      </c>
      <c r="AM44" s="96">
        <v>56109434</v>
      </c>
      <c r="AN44" s="74">
        <v>43887</v>
      </c>
      <c r="AO44" s="108">
        <v>221</v>
      </c>
      <c r="AP44" s="74">
        <v>43889</v>
      </c>
      <c r="AQ44" s="69" t="s">
        <v>1054</v>
      </c>
      <c r="AR44" s="102"/>
      <c r="AS44" s="101"/>
      <c r="AW44" s="70"/>
      <c r="AX44" s="100"/>
      <c r="AZ44" s="101"/>
      <c r="BA44" s="99"/>
      <c r="BC44" s="99"/>
      <c r="BD44" s="99"/>
      <c r="BE44" s="100"/>
      <c r="BF44" s="96"/>
      <c r="BJ44" s="70"/>
      <c r="BN44" s="99"/>
      <c r="BP44" s="99"/>
      <c r="BQ44" s="99"/>
      <c r="BS44" s="96"/>
      <c r="BV44" s="96"/>
      <c r="BW44" s="70"/>
      <c r="CA44" s="99"/>
      <c r="CB44" s="96"/>
      <c r="CC44" s="99"/>
      <c r="CD44" s="99"/>
      <c r="CF44" s="97">
        <f t="shared" si="17"/>
        <v>56109434</v>
      </c>
      <c r="CG44" s="97">
        <f t="shared" si="18"/>
        <v>31</v>
      </c>
      <c r="CH44" s="98">
        <f t="shared" si="19"/>
        <v>43921</v>
      </c>
      <c r="CI44" s="97">
        <f>+K44+AJ44+AW44+BJ44+BW44</f>
        <v>90</v>
      </c>
      <c r="CJ44" s="70">
        <f t="shared" si="20"/>
        <v>170349613</v>
      </c>
      <c r="CK44" s="96">
        <v>147635098</v>
      </c>
      <c r="CL44" s="70">
        <f t="shared" si="21"/>
        <v>22714515</v>
      </c>
      <c r="CM44" s="100">
        <v>43555</v>
      </c>
      <c r="CN44" s="83" t="s">
        <v>1135</v>
      </c>
      <c r="CO44" s="83"/>
      <c r="CP44" s="70">
        <f>45476093+1624857+1624857+46431657+1624857+1624857+45978206+1624857+1624857</f>
        <v>147635098</v>
      </c>
      <c r="CQ44" s="70">
        <f>45476093+1624857+1624857+46431657+1624857+1624857</f>
        <v>98407178</v>
      </c>
      <c r="CR44" s="70">
        <f>45978206+1624857+1624857</f>
        <v>49227920</v>
      </c>
      <c r="CS44" s="96"/>
      <c r="CT44" s="71" t="s">
        <v>4</v>
      </c>
    </row>
    <row r="45" spans="1:115" s="95" customFormat="1" ht="16.5" customHeight="1" x14ac:dyDescent="0.3">
      <c r="A45" s="71">
        <v>44</v>
      </c>
      <c r="B45" s="83" t="s">
        <v>422</v>
      </c>
      <c r="C45" s="83" t="s">
        <v>1134</v>
      </c>
      <c r="D45" s="83" t="s">
        <v>1100</v>
      </c>
      <c r="E45" s="112">
        <v>88000000</v>
      </c>
      <c r="F45" s="77"/>
      <c r="G45" s="118"/>
      <c r="H45" s="77">
        <v>43831</v>
      </c>
      <c r="I45" s="77">
        <v>43831</v>
      </c>
      <c r="J45" s="77">
        <v>43890</v>
      </c>
      <c r="K45" s="86">
        <f t="shared" si="16"/>
        <v>59</v>
      </c>
      <c r="L45" s="131" t="s">
        <v>178</v>
      </c>
      <c r="M45" s="95" t="s">
        <v>177</v>
      </c>
      <c r="N45" s="95" t="s">
        <v>176</v>
      </c>
      <c r="O45" s="95" t="s">
        <v>1133</v>
      </c>
      <c r="Q45" s="95" t="s">
        <v>1132</v>
      </c>
      <c r="R45" s="95" t="s">
        <v>411</v>
      </c>
      <c r="S45" s="95" t="s">
        <v>1131</v>
      </c>
      <c r="T45" s="69" t="s">
        <v>130</v>
      </c>
      <c r="U45" s="92" t="s">
        <v>129</v>
      </c>
      <c r="V45" s="92" t="s">
        <v>128</v>
      </c>
      <c r="W45" s="95" t="s">
        <v>356</v>
      </c>
      <c r="X45" s="95" t="s">
        <v>1130</v>
      </c>
      <c r="Y45" s="69" t="s">
        <v>1111</v>
      </c>
      <c r="Z45" s="108">
        <v>44</v>
      </c>
      <c r="AA45" s="109">
        <v>88000000</v>
      </c>
      <c r="AB45" s="77">
        <v>43831</v>
      </c>
      <c r="AC45" s="108">
        <v>45</v>
      </c>
      <c r="AD45" s="77">
        <v>43831</v>
      </c>
      <c r="AE45" s="104">
        <v>43852</v>
      </c>
      <c r="AF45" s="96">
        <v>43000000</v>
      </c>
      <c r="AG45" s="106" t="s">
        <v>1055</v>
      </c>
      <c r="AH45" s="117">
        <v>43891</v>
      </c>
      <c r="AI45" s="105">
        <v>43921</v>
      </c>
      <c r="AJ45" s="61">
        <f t="shared" si="15"/>
        <v>31</v>
      </c>
      <c r="AK45" s="104">
        <v>43889</v>
      </c>
      <c r="AL45" s="71">
        <v>236</v>
      </c>
      <c r="AM45" s="127">
        <v>43000000</v>
      </c>
      <c r="AN45" s="126">
        <v>43887</v>
      </c>
      <c r="AO45" s="71">
        <v>235</v>
      </c>
      <c r="AP45" s="100">
        <v>43889</v>
      </c>
      <c r="AQ45" s="69" t="s">
        <v>1054</v>
      </c>
      <c r="AR45" s="125"/>
      <c r="AS45" s="101"/>
      <c r="AU45" s="100"/>
      <c r="AV45" s="100"/>
      <c r="AW45" s="70"/>
      <c r="AX45" s="100"/>
      <c r="AZ45" s="101"/>
      <c r="BA45" s="99"/>
      <c r="BC45" s="99"/>
      <c r="BD45" s="99"/>
      <c r="BE45" s="100"/>
      <c r="BF45" s="96"/>
      <c r="BJ45" s="70"/>
      <c r="BN45" s="99"/>
      <c r="BP45" s="99"/>
      <c r="BQ45" s="99"/>
      <c r="BS45" s="96"/>
      <c r="BV45" s="96"/>
      <c r="BW45" s="70"/>
      <c r="CA45" s="99"/>
      <c r="CB45" s="96"/>
      <c r="CC45" s="99"/>
      <c r="CD45" s="99"/>
      <c r="CF45" s="97">
        <f t="shared" si="17"/>
        <v>43000000</v>
      </c>
      <c r="CG45" s="97">
        <f t="shared" si="18"/>
        <v>31</v>
      </c>
      <c r="CH45" s="98">
        <f t="shared" si="19"/>
        <v>43921</v>
      </c>
      <c r="CI45" s="97"/>
      <c r="CJ45" s="70">
        <f t="shared" si="20"/>
        <v>131000000</v>
      </c>
      <c r="CK45" s="96">
        <v>119999982</v>
      </c>
      <c r="CL45" s="70">
        <f t="shared" si="21"/>
        <v>11000018</v>
      </c>
      <c r="CM45" s="125">
        <v>43588</v>
      </c>
      <c r="CN45" s="95" t="s">
        <v>1001</v>
      </c>
    </row>
    <row r="46" spans="1:115" s="95" customFormat="1" ht="16.5" customHeight="1" x14ac:dyDescent="0.3">
      <c r="A46" s="71">
        <v>45</v>
      </c>
      <c r="B46" s="83" t="s">
        <v>1129</v>
      </c>
      <c r="C46" s="83" t="s">
        <v>1128</v>
      </c>
      <c r="D46" s="83" t="s">
        <v>1100</v>
      </c>
      <c r="E46" s="112">
        <v>64456396</v>
      </c>
      <c r="F46" s="111"/>
      <c r="G46" s="110"/>
      <c r="H46" s="77">
        <v>43831</v>
      </c>
      <c r="I46" s="77">
        <v>43831</v>
      </c>
      <c r="J46" s="77">
        <v>43890</v>
      </c>
      <c r="K46" s="86">
        <f t="shared" si="16"/>
        <v>59</v>
      </c>
      <c r="L46" s="95" t="s">
        <v>1127</v>
      </c>
      <c r="M46" s="95" t="s">
        <v>406</v>
      </c>
      <c r="N46" s="83" t="s">
        <v>405</v>
      </c>
      <c r="O46" s="95" t="s">
        <v>404</v>
      </c>
      <c r="Q46" s="95" t="s">
        <v>1126</v>
      </c>
      <c r="R46" s="95" t="s">
        <v>402</v>
      </c>
      <c r="S46" s="95" t="s">
        <v>1125</v>
      </c>
      <c r="T46" s="69" t="s">
        <v>130</v>
      </c>
      <c r="U46" s="92" t="s">
        <v>129</v>
      </c>
      <c r="V46" s="92" t="s">
        <v>128</v>
      </c>
      <c r="W46" s="95" t="s">
        <v>1124</v>
      </c>
      <c r="X46" s="95" t="s">
        <v>1123</v>
      </c>
      <c r="Y46" s="69" t="s">
        <v>1089</v>
      </c>
      <c r="Z46" s="108">
        <v>45</v>
      </c>
      <c r="AA46" s="109">
        <v>64456396</v>
      </c>
      <c r="AB46" s="77">
        <v>43831</v>
      </c>
      <c r="AC46" s="108">
        <v>46</v>
      </c>
      <c r="AD46" s="77">
        <v>43831</v>
      </c>
      <c r="AE46" s="77">
        <v>43850</v>
      </c>
      <c r="AF46" s="107">
        <v>32228198</v>
      </c>
      <c r="AG46" s="106" t="s">
        <v>1055</v>
      </c>
      <c r="AH46" s="117">
        <v>43891</v>
      </c>
      <c r="AI46" s="105">
        <v>43921</v>
      </c>
      <c r="AJ46" s="61">
        <f t="shared" si="15"/>
        <v>31</v>
      </c>
      <c r="AK46" s="104">
        <v>43889</v>
      </c>
      <c r="AL46" s="108">
        <v>233</v>
      </c>
      <c r="AM46" s="96">
        <v>32228198</v>
      </c>
      <c r="AN46" s="74">
        <v>43887</v>
      </c>
      <c r="AO46" s="108">
        <v>222</v>
      </c>
      <c r="AP46" s="100">
        <v>43889</v>
      </c>
      <c r="AQ46" s="69" t="s">
        <v>1054</v>
      </c>
      <c r="AR46" s="102"/>
      <c r="AS46" s="101"/>
      <c r="AW46" s="70"/>
      <c r="AX46" s="100"/>
      <c r="AZ46" s="101"/>
      <c r="BA46" s="99"/>
      <c r="BC46" s="99"/>
      <c r="BD46" s="99"/>
      <c r="BE46" s="100"/>
      <c r="BF46" s="96"/>
      <c r="BJ46" s="70"/>
      <c r="BN46" s="99"/>
      <c r="BP46" s="99"/>
      <c r="BQ46" s="99"/>
      <c r="BS46" s="96"/>
      <c r="BV46" s="96"/>
      <c r="BW46" s="70"/>
      <c r="CA46" s="99"/>
      <c r="CB46" s="96"/>
      <c r="CC46" s="99"/>
      <c r="CD46" s="99"/>
      <c r="CF46" s="97">
        <f t="shared" si="17"/>
        <v>32228198</v>
      </c>
      <c r="CG46" s="97">
        <f t="shared" si="18"/>
        <v>31</v>
      </c>
      <c r="CH46" s="98">
        <f t="shared" si="19"/>
        <v>43921</v>
      </c>
      <c r="CI46" s="97">
        <f>+K46+AJ46+AW46+BJ46+BW46</f>
        <v>90</v>
      </c>
      <c r="CJ46" s="70">
        <f t="shared" si="20"/>
        <v>96684594</v>
      </c>
      <c r="CK46" s="96">
        <v>94802934</v>
      </c>
      <c r="CL46" s="70">
        <f t="shared" si="21"/>
        <v>1881660</v>
      </c>
      <c r="CM46" s="88">
        <v>43556</v>
      </c>
      <c r="CN46" s="83" t="s">
        <v>1001</v>
      </c>
      <c r="CO46" s="83" t="s">
        <v>4</v>
      </c>
      <c r="CP46" s="70">
        <f>32797988+32797988+29206958</f>
        <v>94802934</v>
      </c>
      <c r="CQ46" s="70">
        <f>32797988+32797988</f>
        <v>65595976</v>
      </c>
      <c r="CR46" s="70"/>
      <c r="CS46" s="96"/>
      <c r="CT46" s="71" t="s">
        <v>4</v>
      </c>
      <c r="DD46" s="108" t="s">
        <v>4</v>
      </c>
      <c r="DE46" s="108" t="s">
        <v>4</v>
      </c>
      <c r="DF46" s="108" t="s">
        <v>4</v>
      </c>
      <c r="DG46" s="108" t="s">
        <v>4</v>
      </c>
      <c r="DH46" s="108" t="s">
        <v>4</v>
      </c>
      <c r="DI46" s="108" t="s">
        <v>4</v>
      </c>
      <c r="DJ46" s="108" t="s">
        <v>4</v>
      </c>
      <c r="DK46" s="108"/>
    </row>
    <row r="47" spans="1:115" s="50" customFormat="1" ht="16.5" customHeight="1" x14ac:dyDescent="0.3">
      <c r="A47" s="58">
        <v>46</v>
      </c>
      <c r="B47" s="65" t="s">
        <v>316</v>
      </c>
      <c r="C47" s="65" t="s">
        <v>320</v>
      </c>
      <c r="D47" s="65" t="s">
        <v>1122</v>
      </c>
      <c r="E47" s="68">
        <v>195113944</v>
      </c>
      <c r="F47" s="60"/>
      <c r="G47" s="67"/>
      <c r="H47" s="60">
        <v>43831</v>
      </c>
      <c r="I47" s="60">
        <v>43831</v>
      </c>
      <c r="J47" s="60">
        <v>43890</v>
      </c>
      <c r="K47" s="66">
        <f t="shared" si="16"/>
        <v>59</v>
      </c>
      <c r="L47" s="65" t="s">
        <v>318</v>
      </c>
      <c r="M47" s="50" t="s">
        <v>317</v>
      </c>
      <c r="N47" s="65" t="s">
        <v>316</v>
      </c>
      <c r="O47" s="50" t="s">
        <v>315</v>
      </c>
      <c r="Q47" s="50" t="s">
        <v>314</v>
      </c>
      <c r="R47" s="50" t="s">
        <v>313</v>
      </c>
      <c r="S47" s="50" t="s">
        <v>312</v>
      </c>
      <c r="T47" s="50" t="s">
        <v>88</v>
      </c>
      <c r="U47" s="65" t="s">
        <v>129</v>
      </c>
      <c r="V47" s="65" t="s">
        <v>128</v>
      </c>
      <c r="W47" s="50" t="s">
        <v>311</v>
      </c>
      <c r="X47" s="50" t="s">
        <v>310</v>
      </c>
      <c r="Y47" s="65" t="s">
        <v>1089</v>
      </c>
      <c r="Z47" s="58">
        <v>46</v>
      </c>
      <c r="AA47" s="64"/>
      <c r="AB47" s="60">
        <v>43831</v>
      </c>
      <c r="AC47" s="58">
        <v>47</v>
      </c>
      <c r="AD47" s="60">
        <v>43831</v>
      </c>
      <c r="AE47" s="60"/>
      <c r="AF47" s="51">
        <v>97556972</v>
      </c>
      <c r="AG47" s="63" t="s">
        <v>1121</v>
      </c>
      <c r="AH47" s="62">
        <v>43891</v>
      </c>
      <c r="AI47" s="62">
        <v>43927</v>
      </c>
      <c r="AJ47" s="61">
        <f t="shared" si="15"/>
        <v>37</v>
      </c>
      <c r="AK47" s="60">
        <v>43889</v>
      </c>
      <c r="AL47" s="59">
        <v>250</v>
      </c>
      <c r="AM47" s="51">
        <v>97556972</v>
      </c>
      <c r="AN47" s="57">
        <v>43889</v>
      </c>
      <c r="AO47" s="58">
        <v>231</v>
      </c>
      <c r="AP47" s="57">
        <v>43889</v>
      </c>
      <c r="AQ47" s="50" t="s">
        <v>1054</v>
      </c>
      <c r="AR47" s="57"/>
      <c r="AS47" s="56" t="s">
        <v>1120</v>
      </c>
      <c r="AW47" s="51"/>
      <c r="AX47" s="55"/>
      <c r="AZ47" s="56"/>
      <c r="BE47" s="55"/>
      <c r="BF47" s="51"/>
      <c r="BJ47" s="51"/>
      <c r="BS47" s="51"/>
      <c r="BV47" s="51"/>
      <c r="BW47" s="51"/>
      <c r="CB47" s="51"/>
      <c r="CF47" s="54" t="e">
        <f t="shared" si="17"/>
        <v>#VALUE!</v>
      </c>
      <c r="CG47" s="54">
        <f t="shared" si="18"/>
        <v>37</v>
      </c>
      <c r="CH47" s="53">
        <f t="shared" si="19"/>
        <v>43927</v>
      </c>
      <c r="CJ47" s="51" t="e">
        <f t="shared" si="20"/>
        <v>#VALUE!</v>
      </c>
      <c r="CK47" s="51">
        <v>267718728</v>
      </c>
      <c r="CL47" s="51" t="e">
        <f t="shared" si="21"/>
        <v>#VALUE!</v>
      </c>
      <c r="CM47" s="52">
        <v>43556</v>
      </c>
      <c r="CN47" s="50" t="s">
        <v>1001</v>
      </c>
      <c r="CO47" s="50" t="s">
        <v>4</v>
      </c>
      <c r="CP47" s="51">
        <f>89181130+90962390</f>
        <v>180143520</v>
      </c>
      <c r="CT47" s="50" t="s">
        <v>4</v>
      </c>
    </row>
    <row r="48" spans="1:115" s="95" customFormat="1" ht="16.5" customHeight="1" x14ac:dyDescent="0.3">
      <c r="A48" s="71">
        <v>47</v>
      </c>
      <c r="B48" s="83" t="s">
        <v>1119</v>
      </c>
      <c r="C48" s="83" t="s">
        <v>1118</v>
      </c>
      <c r="D48" s="83" t="s">
        <v>1117</v>
      </c>
      <c r="E48" s="112">
        <v>63971600</v>
      </c>
      <c r="F48" s="77"/>
      <c r="G48" s="118"/>
      <c r="H48" s="77">
        <v>43831</v>
      </c>
      <c r="I48" s="77">
        <v>43831</v>
      </c>
      <c r="J48" s="77">
        <v>44196</v>
      </c>
      <c r="K48" s="86">
        <f t="shared" si="16"/>
        <v>365</v>
      </c>
      <c r="L48" s="95" t="s">
        <v>1116</v>
      </c>
      <c r="M48" s="95" t="s">
        <v>1115</v>
      </c>
      <c r="N48" s="95" t="s">
        <v>1114</v>
      </c>
      <c r="O48" s="95" t="s">
        <v>1113</v>
      </c>
      <c r="Q48" s="95" t="s">
        <v>1020</v>
      </c>
      <c r="R48" s="95" t="s">
        <v>271</v>
      </c>
      <c r="S48" s="95" t="s">
        <v>1112</v>
      </c>
      <c r="T48" s="69" t="s">
        <v>88</v>
      </c>
      <c r="U48" s="92" t="s">
        <v>171</v>
      </c>
      <c r="V48" s="92" t="s">
        <v>252</v>
      </c>
      <c r="Y48" s="69" t="s">
        <v>1111</v>
      </c>
      <c r="Z48" s="108">
        <v>47</v>
      </c>
      <c r="AA48" s="109">
        <v>63971600</v>
      </c>
      <c r="AB48" s="77">
        <v>43831</v>
      </c>
      <c r="AC48" s="108">
        <v>48</v>
      </c>
      <c r="AD48" s="77">
        <v>43831</v>
      </c>
      <c r="AE48" s="104">
        <v>43854</v>
      </c>
      <c r="AF48" s="96"/>
      <c r="AG48" s="130"/>
      <c r="AH48" s="129"/>
      <c r="AI48" s="128"/>
      <c r="AJ48" s="61">
        <f t="shared" si="15"/>
        <v>0</v>
      </c>
      <c r="AK48" s="104"/>
      <c r="AL48" s="71"/>
      <c r="AM48" s="127"/>
      <c r="AN48" s="126"/>
      <c r="AO48" s="71"/>
      <c r="AP48" s="100"/>
      <c r="AQ48" s="99"/>
      <c r="AR48" s="125"/>
      <c r="AS48" s="101"/>
      <c r="AW48" s="70"/>
      <c r="AX48" s="100"/>
      <c r="AZ48" s="101"/>
      <c r="BA48" s="99"/>
      <c r="BC48" s="99"/>
      <c r="BD48" s="99"/>
      <c r="BE48" s="100"/>
      <c r="BF48" s="96"/>
      <c r="BJ48" s="70"/>
      <c r="BN48" s="99"/>
      <c r="BP48" s="99"/>
      <c r="BQ48" s="99"/>
      <c r="BS48" s="96"/>
      <c r="BV48" s="96"/>
      <c r="BW48" s="70"/>
      <c r="CA48" s="99"/>
      <c r="CB48" s="96"/>
      <c r="CC48" s="99"/>
      <c r="CD48" s="99"/>
      <c r="CF48" s="97">
        <f t="shared" si="17"/>
        <v>0</v>
      </c>
      <c r="CG48" s="97">
        <f t="shared" si="18"/>
        <v>0</v>
      </c>
      <c r="CH48" s="98">
        <f t="shared" si="19"/>
        <v>44196</v>
      </c>
      <c r="CI48" s="97"/>
      <c r="CJ48" s="70">
        <f t="shared" si="20"/>
        <v>63971600</v>
      </c>
      <c r="CK48" s="96"/>
      <c r="CL48" s="70">
        <f t="shared" si="21"/>
        <v>63971600</v>
      </c>
      <c r="CM48" s="125"/>
    </row>
    <row r="49" spans="1:106" s="50" customFormat="1" ht="16.5" customHeight="1" x14ac:dyDescent="0.3">
      <c r="A49" s="58">
        <v>48</v>
      </c>
      <c r="B49" s="65" t="s">
        <v>1106</v>
      </c>
      <c r="C49" s="65" t="s">
        <v>1110</v>
      </c>
      <c r="D49" s="65" t="s">
        <v>1109</v>
      </c>
      <c r="E49" s="68">
        <v>59796102</v>
      </c>
      <c r="F49" s="60"/>
      <c r="G49" s="67"/>
      <c r="H49" s="60">
        <v>43831</v>
      </c>
      <c r="I49" s="60">
        <v>43831</v>
      </c>
      <c r="J49" s="60">
        <v>44012</v>
      </c>
      <c r="K49" s="66">
        <f t="shared" si="16"/>
        <v>181</v>
      </c>
      <c r="L49" s="65" t="s">
        <v>1108</v>
      </c>
      <c r="M49" s="50" t="s">
        <v>1107</v>
      </c>
      <c r="N49" s="65" t="s">
        <v>1106</v>
      </c>
      <c r="O49" s="50" t="s">
        <v>1105</v>
      </c>
      <c r="Q49" s="50" t="s">
        <v>1104</v>
      </c>
      <c r="R49" s="50" t="s">
        <v>1103</v>
      </c>
      <c r="S49" s="50" t="s">
        <v>1102</v>
      </c>
      <c r="T49" s="50" t="s">
        <v>130</v>
      </c>
      <c r="U49" s="65" t="s">
        <v>129</v>
      </c>
      <c r="V49" s="65" t="s">
        <v>128</v>
      </c>
      <c r="W49" s="50" t="s">
        <v>400</v>
      </c>
      <c r="X49" s="50" t="s">
        <v>399</v>
      </c>
      <c r="Y49" s="65" t="s">
        <v>1089</v>
      </c>
      <c r="Z49" s="58">
        <v>48</v>
      </c>
      <c r="AA49" s="64"/>
      <c r="AB49" s="60">
        <v>43831</v>
      </c>
      <c r="AC49" s="58">
        <v>49</v>
      </c>
      <c r="AD49" s="60">
        <v>43831</v>
      </c>
      <c r="AE49" s="60"/>
      <c r="AF49" s="51"/>
      <c r="AG49" s="63"/>
      <c r="AH49" s="62"/>
      <c r="AI49" s="62"/>
      <c r="AJ49" s="61">
        <f t="shared" si="15"/>
        <v>0</v>
      </c>
      <c r="AK49" s="60"/>
      <c r="AL49" s="59"/>
      <c r="AM49" s="84"/>
      <c r="AN49" s="57"/>
      <c r="AO49" s="58"/>
      <c r="AP49" s="57"/>
      <c r="AR49" s="57"/>
      <c r="AS49" s="56"/>
      <c r="AW49" s="51"/>
      <c r="AX49" s="55"/>
      <c r="AZ49" s="56"/>
      <c r="BE49" s="55"/>
      <c r="BF49" s="51"/>
      <c r="BJ49" s="51"/>
      <c r="BS49" s="51"/>
      <c r="BV49" s="51"/>
      <c r="BW49" s="51"/>
      <c r="CB49" s="51"/>
      <c r="CF49" s="54">
        <f t="shared" si="17"/>
        <v>0</v>
      </c>
      <c r="CG49" s="54">
        <f t="shared" si="18"/>
        <v>0</v>
      </c>
      <c r="CH49" s="53">
        <f t="shared" si="19"/>
        <v>44012</v>
      </c>
      <c r="CJ49" s="51">
        <f t="shared" si="20"/>
        <v>59796102</v>
      </c>
      <c r="CK49" s="51"/>
      <c r="CL49" s="51">
        <f t="shared" si="21"/>
        <v>59796102</v>
      </c>
      <c r="CM49" s="52"/>
      <c r="CP49" s="51"/>
    </row>
    <row r="50" spans="1:106" s="50" customFormat="1" ht="16.5" customHeight="1" x14ac:dyDescent="0.3">
      <c r="A50" s="58">
        <v>49</v>
      </c>
      <c r="B50" s="65" t="s">
        <v>781</v>
      </c>
      <c r="C50" s="65" t="s">
        <v>1101</v>
      </c>
      <c r="D50" s="65" t="s">
        <v>1100</v>
      </c>
      <c r="E50" s="68">
        <v>5263200</v>
      </c>
      <c r="F50" s="60"/>
      <c r="G50" s="67"/>
      <c r="H50" s="60">
        <v>43831</v>
      </c>
      <c r="I50" s="60">
        <v>43831</v>
      </c>
      <c r="J50" s="60">
        <v>43890</v>
      </c>
      <c r="K50" s="66">
        <f t="shared" si="16"/>
        <v>59</v>
      </c>
      <c r="L50" s="65" t="s">
        <v>781</v>
      </c>
      <c r="M50" s="50" t="s">
        <v>782</v>
      </c>
      <c r="N50" s="65" t="s">
        <v>781</v>
      </c>
      <c r="O50" s="50" t="s">
        <v>780</v>
      </c>
      <c r="Q50" s="50" t="s">
        <v>1099</v>
      </c>
      <c r="R50" s="50" t="s">
        <v>1091</v>
      </c>
      <c r="S50" s="50" t="s">
        <v>1098</v>
      </c>
      <c r="T50" s="50" t="s">
        <v>603</v>
      </c>
      <c r="U50" s="65" t="s">
        <v>87</v>
      </c>
      <c r="V50" s="65" t="s">
        <v>86</v>
      </c>
      <c r="Y50" s="65" t="s">
        <v>1089</v>
      </c>
      <c r="Z50" s="58">
        <v>49</v>
      </c>
      <c r="AA50" s="64"/>
      <c r="AB50" s="60">
        <v>43831</v>
      </c>
      <c r="AC50" s="58">
        <v>50</v>
      </c>
      <c r="AD50" s="60">
        <v>43831</v>
      </c>
      <c r="AE50" s="60"/>
      <c r="AF50" s="51"/>
      <c r="AG50" s="63"/>
      <c r="AH50" s="62"/>
      <c r="AI50" s="62"/>
      <c r="AJ50" s="61">
        <f t="shared" si="15"/>
        <v>0</v>
      </c>
      <c r="AK50" s="60"/>
      <c r="AL50" s="59"/>
      <c r="AM50" s="84"/>
      <c r="AN50" s="57"/>
      <c r="AO50" s="58"/>
      <c r="AP50" s="57"/>
      <c r="AR50" s="57"/>
      <c r="AS50" s="56"/>
      <c r="AW50" s="51"/>
      <c r="AX50" s="55"/>
      <c r="AZ50" s="56"/>
      <c r="BE50" s="55"/>
      <c r="BF50" s="51"/>
      <c r="BJ50" s="51"/>
      <c r="BS50" s="51"/>
      <c r="BV50" s="51"/>
      <c r="BW50" s="51"/>
      <c r="CB50" s="51"/>
      <c r="CF50" s="54">
        <f t="shared" si="17"/>
        <v>0</v>
      </c>
      <c r="CG50" s="54">
        <f t="shared" si="18"/>
        <v>0</v>
      </c>
      <c r="CH50" s="53">
        <f t="shared" si="19"/>
        <v>43890</v>
      </c>
      <c r="CJ50" s="51">
        <f t="shared" si="20"/>
        <v>5263200</v>
      </c>
      <c r="CK50" s="51"/>
      <c r="CL50" s="51">
        <f t="shared" si="21"/>
        <v>5263200</v>
      </c>
      <c r="CM50" s="52"/>
      <c r="CP50" s="51"/>
    </row>
    <row r="51" spans="1:106" s="50" customFormat="1" ht="16.5" customHeight="1" x14ac:dyDescent="0.3">
      <c r="A51" s="58">
        <v>50</v>
      </c>
      <c r="B51" s="65" t="s">
        <v>1094</v>
      </c>
      <c r="C51" s="65" t="s">
        <v>1097</v>
      </c>
      <c r="D51" s="65" t="s">
        <v>1096</v>
      </c>
      <c r="E51" s="68">
        <v>14760000</v>
      </c>
      <c r="F51" s="60"/>
      <c r="G51" s="67"/>
      <c r="H51" s="60">
        <v>43831</v>
      </c>
      <c r="I51" s="60">
        <v>43831</v>
      </c>
      <c r="J51" s="60">
        <v>44196</v>
      </c>
      <c r="K51" s="66">
        <f t="shared" si="16"/>
        <v>365</v>
      </c>
      <c r="L51" s="65" t="s">
        <v>1094</v>
      </c>
      <c r="M51" s="50" t="s">
        <v>1095</v>
      </c>
      <c r="N51" s="65" t="s">
        <v>1094</v>
      </c>
      <c r="O51" s="50" t="s">
        <v>1093</v>
      </c>
      <c r="Q51" s="50" t="s">
        <v>1092</v>
      </c>
      <c r="R51" s="50" t="s">
        <v>1091</v>
      </c>
      <c r="S51" s="50" t="s">
        <v>1090</v>
      </c>
      <c r="T51" s="50" t="s">
        <v>603</v>
      </c>
      <c r="U51" s="65" t="s">
        <v>129</v>
      </c>
      <c r="V51" s="65" t="s">
        <v>128</v>
      </c>
      <c r="Y51" s="65" t="s">
        <v>1089</v>
      </c>
      <c r="Z51" s="58">
        <v>50</v>
      </c>
      <c r="AA51" s="64"/>
      <c r="AB51" s="60">
        <v>43831</v>
      </c>
      <c r="AC51" s="58">
        <v>59</v>
      </c>
      <c r="AD51" s="60">
        <v>43831</v>
      </c>
      <c r="AE51" s="60"/>
      <c r="AF51" s="51"/>
      <c r="AG51" s="63"/>
      <c r="AH51" s="62"/>
      <c r="AI51" s="62"/>
      <c r="AJ51" s="61">
        <f t="shared" si="15"/>
        <v>0</v>
      </c>
      <c r="AK51" s="60"/>
      <c r="AL51" s="59"/>
      <c r="AM51" s="84"/>
      <c r="AN51" s="57"/>
      <c r="AO51" s="58"/>
      <c r="AP51" s="57"/>
      <c r="AR51" s="57"/>
      <c r="AS51" s="56"/>
      <c r="AW51" s="51"/>
      <c r="AX51" s="55"/>
      <c r="AZ51" s="56"/>
      <c r="BE51" s="55"/>
      <c r="BF51" s="51"/>
      <c r="BJ51" s="51"/>
      <c r="BS51" s="51"/>
      <c r="BV51" s="51"/>
      <c r="BW51" s="51"/>
      <c r="CB51" s="51"/>
      <c r="CF51" s="54">
        <f t="shared" si="17"/>
        <v>0</v>
      </c>
      <c r="CG51" s="54">
        <f t="shared" si="18"/>
        <v>0</v>
      </c>
      <c r="CH51" s="53">
        <f t="shared" si="19"/>
        <v>44196</v>
      </c>
      <c r="CJ51" s="51">
        <f t="shared" si="20"/>
        <v>14760000</v>
      </c>
      <c r="CK51" s="51"/>
      <c r="CL51" s="51">
        <f t="shared" si="21"/>
        <v>14760000</v>
      </c>
      <c r="CM51" s="52"/>
      <c r="CP51" s="51"/>
    </row>
    <row r="52" spans="1:106" s="50" customFormat="1" ht="16.5" customHeight="1" x14ac:dyDescent="0.3">
      <c r="A52" s="58">
        <v>51</v>
      </c>
      <c r="B52" s="65" t="s">
        <v>376</v>
      </c>
      <c r="C52" s="65" t="s">
        <v>1088</v>
      </c>
      <c r="D52" s="65" t="s">
        <v>1087</v>
      </c>
      <c r="E52" s="68">
        <v>13606959</v>
      </c>
      <c r="F52" s="60"/>
      <c r="G52" s="67"/>
      <c r="H52" s="60">
        <v>43832</v>
      </c>
      <c r="I52" s="60">
        <v>43832</v>
      </c>
      <c r="J52" s="60">
        <v>43921</v>
      </c>
      <c r="K52" s="66">
        <f t="shared" si="16"/>
        <v>89</v>
      </c>
      <c r="L52" s="65" t="s">
        <v>376</v>
      </c>
      <c r="M52" s="50" t="s">
        <v>1086</v>
      </c>
      <c r="N52" s="65" t="s">
        <v>376</v>
      </c>
      <c r="O52" s="50" t="s">
        <v>1085</v>
      </c>
      <c r="Q52" s="50" t="s">
        <v>1084</v>
      </c>
      <c r="R52" s="50" t="s">
        <v>488</v>
      </c>
      <c r="S52" s="50" t="s">
        <v>1083</v>
      </c>
      <c r="T52" s="50" t="s">
        <v>130</v>
      </c>
      <c r="U52" s="65" t="s">
        <v>371</v>
      </c>
      <c r="V52" s="65" t="s">
        <v>53</v>
      </c>
      <c r="Y52" s="65" t="s">
        <v>1041</v>
      </c>
      <c r="Z52" s="58">
        <v>51</v>
      </c>
      <c r="AA52" s="64"/>
      <c r="AB52" s="60">
        <v>43832</v>
      </c>
      <c r="AC52" s="58">
        <v>52</v>
      </c>
      <c r="AD52" s="60">
        <v>43832</v>
      </c>
      <c r="AE52" s="60"/>
      <c r="AF52" s="51"/>
      <c r="AG52" s="63"/>
      <c r="AH52" s="62"/>
      <c r="AI52" s="62"/>
      <c r="AJ52" s="61">
        <f t="shared" si="15"/>
        <v>0</v>
      </c>
      <c r="AK52" s="60"/>
      <c r="AL52" s="59"/>
      <c r="AM52" s="84"/>
      <c r="AN52" s="57"/>
      <c r="AO52" s="58"/>
      <c r="AP52" s="57"/>
      <c r="AR52" s="57"/>
      <c r="AS52" s="56"/>
      <c r="AW52" s="51"/>
      <c r="AX52" s="55"/>
      <c r="AZ52" s="56"/>
      <c r="BE52" s="55"/>
      <c r="BF52" s="51"/>
      <c r="BJ52" s="51"/>
      <c r="BS52" s="51"/>
      <c r="BV52" s="51"/>
      <c r="BW52" s="51"/>
      <c r="CB52" s="51"/>
      <c r="CF52" s="54">
        <f t="shared" si="17"/>
        <v>0</v>
      </c>
      <c r="CG52" s="54">
        <f t="shared" si="18"/>
        <v>0</v>
      </c>
      <c r="CH52" s="53">
        <f t="shared" si="19"/>
        <v>43921</v>
      </c>
      <c r="CJ52" s="51">
        <f t="shared" si="20"/>
        <v>13606959</v>
      </c>
      <c r="CK52" s="51"/>
      <c r="CL52" s="51">
        <f t="shared" si="21"/>
        <v>13606959</v>
      </c>
      <c r="CM52" s="52"/>
      <c r="CP52" s="51"/>
    </row>
    <row r="53" spans="1:106" s="83" customFormat="1" ht="16.5" customHeight="1" x14ac:dyDescent="0.3">
      <c r="A53" s="71">
        <v>52</v>
      </c>
      <c r="B53" s="83" t="s">
        <v>1079</v>
      </c>
      <c r="C53" s="83" t="s">
        <v>1082</v>
      </c>
      <c r="D53" s="83" t="s">
        <v>1081</v>
      </c>
      <c r="E53" s="80">
        <v>35443092</v>
      </c>
      <c r="F53" s="89"/>
      <c r="G53" s="89"/>
      <c r="H53" s="77">
        <v>43832</v>
      </c>
      <c r="I53" s="77">
        <v>43832</v>
      </c>
      <c r="J53" s="77">
        <v>44196</v>
      </c>
      <c r="K53" s="86">
        <f t="shared" si="16"/>
        <v>364</v>
      </c>
      <c r="L53" s="83" t="s">
        <v>1079</v>
      </c>
      <c r="M53" s="69" t="s">
        <v>1080</v>
      </c>
      <c r="N53" s="83" t="s">
        <v>1079</v>
      </c>
      <c r="O53" s="69" t="s">
        <v>1078</v>
      </c>
      <c r="Q53" s="124" t="s">
        <v>1077</v>
      </c>
      <c r="R53" s="69" t="s">
        <v>1076</v>
      </c>
      <c r="S53" s="122" t="s">
        <v>1075</v>
      </c>
      <c r="T53" s="69" t="s">
        <v>130</v>
      </c>
      <c r="U53" s="83" t="s">
        <v>371</v>
      </c>
      <c r="V53" s="83" t="s">
        <v>53</v>
      </c>
      <c r="Y53" s="83" t="s">
        <v>1041</v>
      </c>
      <c r="Z53" s="71"/>
      <c r="AA53" s="80"/>
      <c r="AB53" s="77"/>
      <c r="AC53" s="71"/>
      <c r="AD53" s="77"/>
      <c r="AE53" s="77"/>
      <c r="AF53" s="113"/>
      <c r="AG53" s="123"/>
      <c r="AH53" s="117"/>
      <c r="AI53" s="72"/>
      <c r="AJ53" s="61">
        <f t="shared" si="15"/>
        <v>0</v>
      </c>
      <c r="AK53" s="77"/>
      <c r="AL53" s="71"/>
      <c r="AM53" s="75"/>
      <c r="AN53" s="115"/>
      <c r="AO53" s="71"/>
      <c r="AP53" s="115"/>
      <c r="AQ53" s="103"/>
      <c r="AR53" s="88"/>
      <c r="AS53" s="101"/>
      <c r="AT53" s="74"/>
      <c r="AU53" s="74"/>
      <c r="AV53" s="74"/>
      <c r="AW53" s="70"/>
      <c r="AX53" s="74"/>
      <c r="AZ53" s="101"/>
      <c r="BA53" s="115"/>
      <c r="BB53" s="69"/>
      <c r="BC53" s="115"/>
      <c r="BD53" s="99"/>
      <c r="BE53" s="74"/>
      <c r="BF53" s="113"/>
      <c r="BJ53" s="70"/>
      <c r="BN53" s="103"/>
      <c r="BP53" s="103"/>
      <c r="BQ53" s="103"/>
      <c r="BS53" s="113"/>
      <c r="BV53" s="113"/>
      <c r="BW53" s="70"/>
      <c r="CA53" s="103"/>
      <c r="CB53" s="113"/>
      <c r="CC53" s="103"/>
      <c r="CD53" s="103"/>
      <c r="CF53" s="97">
        <f t="shared" si="17"/>
        <v>0</v>
      </c>
      <c r="CG53" s="97">
        <f t="shared" si="18"/>
        <v>0</v>
      </c>
      <c r="CH53" s="98">
        <f t="shared" si="19"/>
        <v>44196</v>
      </c>
      <c r="CI53" s="97"/>
      <c r="CJ53" s="70">
        <f t="shared" si="20"/>
        <v>35443092</v>
      </c>
      <c r="CK53" s="113">
        <v>5791356</v>
      </c>
      <c r="CL53" s="70">
        <f t="shared" si="21"/>
        <v>29651736</v>
      </c>
      <c r="CM53" s="88">
        <v>43524</v>
      </c>
      <c r="CN53" s="83" t="s">
        <v>1001</v>
      </c>
    </row>
    <row r="54" spans="1:106" s="83" customFormat="1" ht="16.5" customHeight="1" x14ac:dyDescent="0.3">
      <c r="A54" s="71">
        <v>53</v>
      </c>
      <c r="B54" s="83" t="s">
        <v>1073</v>
      </c>
      <c r="C54" s="83" t="s">
        <v>1074</v>
      </c>
      <c r="D54" s="83" t="s">
        <v>1039</v>
      </c>
      <c r="E54" s="80">
        <v>7141224</v>
      </c>
      <c r="F54" s="118"/>
      <c r="G54" s="118"/>
      <c r="H54" s="77">
        <v>43832</v>
      </c>
      <c r="I54" s="77">
        <v>43832</v>
      </c>
      <c r="J54" s="77">
        <v>43890</v>
      </c>
      <c r="K54" s="86">
        <f t="shared" si="16"/>
        <v>58</v>
      </c>
      <c r="L54" s="83" t="s">
        <v>1073</v>
      </c>
      <c r="M54" s="83" t="s">
        <v>599</v>
      </c>
      <c r="N54" s="83" t="s">
        <v>1073</v>
      </c>
      <c r="O54" s="83" t="s">
        <v>1072</v>
      </c>
      <c r="Q54" s="83" t="s">
        <v>1071</v>
      </c>
      <c r="R54" s="69" t="s">
        <v>1070</v>
      </c>
      <c r="S54" s="122" t="s">
        <v>1069</v>
      </c>
      <c r="T54" s="69" t="s">
        <v>130</v>
      </c>
      <c r="U54" s="69" t="s">
        <v>129</v>
      </c>
      <c r="V54" s="69" t="s">
        <v>128</v>
      </c>
      <c r="Y54" s="83" t="s">
        <v>1056</v>
      </c>
      <c r="Z54" s="71">
        <v>53</v>
      </c>
      <c r="AA54" s="80">
        <v>7141224</v>
      </c>
      <c r="AB54" s="77">
        <v>43832</v>
      </c>
      <c r="AC54" s="71">
        <v>54</v>
      </c>
      <c r="AD54" s="77">
        <v>43832</v>
      </c>
      <c r="AE54" s="77">
        <v>43867</v>
      </c>
      <c r="AF54" s="113"/>
      <c r="AG54" s="106"/>
      <c r="AH54" s="117"/>
      <c r="AI54" s="105"/>
      <c r="AJ54" s="61">
        <f t="shared" si="15"/>
        <v>0</v>
      </c>
      <c r="AK54" s="77"/>
      <c r="AL54" s="71"/>
      <c r="AM54" s="116"/>
      <c r="AN54" s="115"/>
      <c r="AO54" s="108"/>
      <c r="AP54" s="115"/>
      <c r="AQ54" s="103"/>
      <c r="AR54" s="88"/>
      <c r="AS54" s="114"/>
      <c r="AW54" s="70"/>
      <c r="AX54" s="74"/>
      <c r="AZ54" s="114"/>
      <c r="BA54" s="103"/>
      <c r="BC54" s="103"/>
      <c r="BD54" s="103"/>
      <c r="BE54" s="74"/>
      <c r="BF54" s="113"/>
      <c r="BJ54" s="70"/>
      <c r="BN54" s="103"/>
      <c r="BP54" s="103"/>
      <c r="BQ54" s="103"/>
      <c r="BS54" s="113"/>
      <c r="BV54" s="113"/>
      <c r="BW54" s="70"/>
      <c r="CA54" s="103"/>
      <c r="CB54" s="113"/>
      <c r="CC54" s="103"/>
      <c r="CD54" s="103"/>
      <c r="CF54" s="97">
        <f t="shared" si="17"/>
        <v>0</v>
      </c>
      <c r="CG54" s="97">
        <f t="shared" si="18"/>
        <v>0</v>
      </c>
      <c r="CH54" s="98">
        <f t="shared" si="19"/>
        <v>43890</v>
      </c>
      <c r="CI54" s="97"/>
      <c r="CJ54" s="70">
        <f t="shared" si="20"/>
        <v>7141224</v>
      </c>
      <c r="CK54" s="113"/>
      <c r="CL54" s="70">
        <f t="shared" si="21"/>
        <v>7141224</v>
      </c>
      <c r="CM54" s="88">
        <v>43556</v>
      </c>
      <c r="CN54" s="83" t="s">
        <v>1001</v>
      </c>
    </row>
    <row r="55" spans="1:106" s="83" customFormat="1" ht="16.5" customHeight="1" x14ac:dyDescent="0.3">
      <c r="A55" s="71">
        <v>54</v>
      </c>
      <c r="B55" s="83" t="s">
        <v>127</v>
      </c>
      <c r="C55" s="83" t="s">
        <v>1068</v>
      </c>
      <c r="D55" s="83" t="s">
        <v>1067</v>
      </c>
      <c r="E55" s="80">
        <v>26928000</v>
      </c>
      <c r="F55" s="118"/>
      <c r="G55" s="118"/>
      <c r="H55" s="77">
        <v>43832</v>
      </c>
      <c r="I55" s="77">
        <v>43832</v>
      </c>
      <c r="J55" s="77">
        <v>44196</v>
      </c>
      <c r="K55" s="86">
        <f t="shared" si="16"/>
        <v>364</v>
      </c>
      <c r="L55" s="83" t="s">
        <v>127</v>
      </c>
      <c r="M55" s="83" t="s">
        <v>1066</v>
      </c>
      <c r="N55" s="83" t="s">
        <v>127</v>
      </c>
      <c r="O55" s="83" t="s">
        <v>1065</v>
      </c>
      <c r="Q55" s="83" t="s">
        <v>1064</v>
      </c>
      <c r="R55" s="69" t="s">
        <v>1063</v>
      </c>
      <c r="S55" s="122" t="s">
        <v>1062</v>
      </c>
      <c r="T55" s="69" t="s">
        <v>130</v>
      </c>
      <c r="U55" s="69" t="s">
        <v>129</v>
      </c>
      <c r="V55" s="69" t="s">
        <v>128</v>
      </c>
      <c r="Y55" s="83" t="s">
        <v>1056</v>
      </c>
      <c r="Z55" s="71">
        <v>54</v>
      </c>
      <c r="AA55" s="80">
        <v>26928000</v>
      </c>
      <c r="AB55" s="77">
        <v>43832</v>
      </c>
      <c r="AC55" s="71">
        <v>55</v>
      </c>
      <c r="AD55" s="77">
        <v>43832</v>
      </c>
      <c r="AE55" s="77">
        <v>43859</v>
      </c>
      <c r="AF55" s="113"/>
      <c r="AG55" s="106"/>
      <c r="AH55" s="117"/>
      <c r="AI55" s="105"/>
      <c r="AJ55" s="61">
        <f t="shared" si="15"/>
        <v>0</v>
      </c>
      <c r="AK55" s="77"/>
      <c r="AL55" s="71"/>
      <c r="AM55" s="116"/>
      <c r="AN55" s="115"/>
      <c r="AO55" s="108"/>
      <c r="AP55" s="115"/>
      <c r="AQ55" s="103"/>
      <c r="AR55" s="88"/>
      <c r="AS55" s="114"/>
      <c r="AW55" s="70"/>
      <c r="AX55" s="74"/>
      <c r="AZ55" s="114"/>
      <c r="BA55" s="103"/>
      <c r="BC55" s="103"/>
      <c r="BD55" s="103"/>
      <c r="BE55" s="74"/>
      <c r="BF55" s="113"/>
      <c r="BJ55" s="70"/>
      <c r="BN55" s="103"/>
      <c r="BP55" s="103"/>
      <c r="BQ55" s="103"/>
      <c r="BS55" s="113"/>
      <c r="BV55" s="113"/>
      <c r="BW55" s="70"/>
      <c r="CA55" s="103"/>
      <c r="CB55" s="113"/>
      <c r="CC55" s="103"/>
      <c r="CD55" s="103"/>
      <c r="CF55" s="97"/>
      <c r="CG55" s="97"/>
      <c r="CH55" s="98"/>
      <c r="CI55" s="97"/>
      <c r="CJ55" s="70"/>
      <c r="CK55" s="113"/>
      <c r="CL55" s="70"/>
      <c r="CM55" s="88"/>
    </row>
    <row r="56" spans="1:106" s="83" customFormat="1" ht="16.5" customHeight="1" x14ac:dyDescent="0.3">
      <c r="A56" s="71">
        <v>55</v>
      </c>
      <c r="B56" s="83" t="s">
        <v>390</v>
      </c>
      <c r="C56" s="83" t="s">
        <v>1061</v>
      </c>
      <c r="D56" s="83" t="s">
        <v>1039</v>
      </c>
      <c r="E56" s="80">
        <v>60607992</v>
      </c>
      <c r="F56" s="118"/>
      <c r="G56" s="118"/>
      <c r="H56" s="77">
        <v>43832</v>
      </c>
      <c r="I56" s="77">
        <v>43832</v>
      </c>
      <c r="J56" s="77">
        <v>43890</v>
      </c>
      <c r="K56" s="86">
        <f t="shared" si="16"/>
        <v>58</v>
      </c>
      <c r="L56" s="69" t="s">
        <v>392</v>
      </c>
      <c r="M56" s="95" t="s">
        <v>391</v>
      </c>
      <c r="N56" s="83" t="s">
        <v>1060</v>
      </c>
      <c r="O56" s="83" t="s">
        <v>389</v>
      </c>
      <c r="Q56" s="83" t="s">
        <v>1059</v>
      </c>
      <c r="R56" s="83" t="s">
        <v>488</v>
      </c>
      <c r="S56" s="83" t="s">
        <v>1058</v>
      </c>
      <c r="T56" s="69" t="s">
        <v>130</v>
      </c>
      <c r="U56" s="69" t="s">
        <v>386</v>
      </c>
      <c r="V56" s="69" t="s">
        <v>1057</v>
      </c>
      <c r="Y56" s="83" t="s">
        <v>1056</v>
      </c>
      <c r="Z56" s="71">
        <v>55</v>
      </c>
      <c r="AA56" s="80">
        <v>60607992</v>
      </c>
      <c r="AB56" s="77">
        <v>43832</v>
      </c>
      <c r="AC56" s="71">
        <v>56</v>
      </c>
      <c r="AD56" s="77">
        <v>43832</v>
      </c>
      <c r="AE56" s="77">
        <v>43488</v>
      </c>
      <c r="AF56" s="113">
        <v>30303996</v>
      </c>
      <c r="AG56" s="106" t="s">
        <v>1055</v>
      </c>
      <c r="AH56" s="117">
        <v>43891</v>
      </c>
      <c r="AI56" s="105">
        <v>43921</v>
      </c>
      <c r="AJ56" s="61">
        <f t="shared" si="15"/>
        <v>31</v>
      </c>
      <c r="AK56" s="104">
        <v>43889</v>
      </c>
      <c r="AL56" s="71">
        <v>163</v>
      </c>
      <c r="AM56" s="116">
        <v>30303996</v>
      </c>
      <c r="AN56" s="115">
        <v>43879</v>
      </c>
      <c r="AO56" s="71">
        <v>223</v>
      </c>
      <c r="AP56" s="115">
        <v>43889</v>
      </c>
      <c r="AQ56" s="69" t="s">
        <v>1054</v>
      </c>
      <c r="AR56" s="88"/>
      <c r="AS56" s="114"/>
      <c r="AW56" s="70"/>
      <c r="AX56" s="74"/>
      <c r="AZ56" s="114"/>
      <c r="BA56" s="103"/>
      <c r="BB56" s="69"/>
      <c r="BC56" s="103"/>
      <c r="BD56" s="103"/>
      <c r="BE56" s="74"/>
      <c r="BF56" s="113"/>
      <c r="BJ56" s="70"/>
      <c r="BN56" s="103"/>
      <c r="BP56" s="103"/>
      <c r="BQ56" s="103"/>
      <c r="BS56" s="113"/>
      <c r="BV56" s="113"/>
      <c r="BW56" s="70"/>
      <c r="CA56" s="103"/>
      <c r="CB56" s="113"/>
      <c r="CC56" s="103"/>
      <c r="CD56" s="103"/>
      <c r="CF56" s="97">
        <f t="shared" ref="CF56:CF67" si="22">+AF56+AS56+BF56+BS56</f>
        <v>30303996</v>
      </c>
      <c r="CG56" s="97">
        <f t="shared" ref="CG56:CG67" si="23">+AJ56+AW56+BJ56+BW56</f>
        <v>31</v>
      </c>
      <c r="CH56" s="98">
        <f t="shared" ref="CH56:CH67" si="24">IF(BV56&gt;0,BV56,IF(BI56&gt;0,BI56,IF(AV56&gt;0,AV56,IF(AI56&gt;0,AI56,J56))))</f>
        <v>43921</v>
      </c>
      <c r="CI56" s="97"/>
      <c r="CJ56" s="70">
        <f t="shared" ref="CJ56:CJ67" si="25">+E56+AF56+AS56+BF56+BS56</f>
        <v>90911988</v>
      </c>
      <c r="CK56" s="113">
        <v>89128650</v>
      </c>
      <c r="CL56" s="70">
        <f t="shared" ref="CL56:CL67" si="26">+CJ56-CK56</f>
        <v>1783338</v>
      </c>
      <c r="CM56" s="88">
        <v>43553</v>
      </c>
      <c r="CN56" s="83" t="s">
        <v>1001</v>
      </c>
    </row>
    <row r="57" spans="1:106" s="50" customFormat="1" ht="16.5" customHeight="1" x14ac:dyDescent="0.3">
      <c r="A57" s="58">
        <v>56</v>
      </c>
      <c r="B57" s="65" t="s">
        <v>1049</v>
      </c>
      <c r="C57" s="65" t="s">
        <v>1053</v>
      </c>
      <c r="D57" s="65" t="s">
        <v>1052</v>
      </c>
      <c r="E57" s="68">
        <v>10412000</v>
      </c>
      <c r="F57" s="60"/>
      <c r="G57" s="67"/>
      <c r="H57" s="60">
        <v>43832</v>
      </c>
      <c r="I57" s="60">
        <v>43833</v>
      </c>
      <c r="J57" s="60">
        <v>44196</v>
      </c>
      <c r="K57" s="66">
        <f t="shared" si="16"/>
        <v>363</v>
      </c>
      <c r="L57" s="65" t="s">
        <v>1051</v>
      </c>
      <c r="M57" s="50" t="s">
        <v>1050</v>
      </c>
      <c r="N57" s="65" t="s">
        <v>1049</v>
      </c>
      <c r="O57" s="50" t="s">
        <v>1048</v>
      </c>
      <c r="Q57" s="50" t="s">
        <v>1047</v>
      </c>
      <c r="R57" s="50" t="s">
        <v>1046</v>
      </c>
      <c r="S57" s="50" t="s">
        <v>1045</v>
      </c>
      <c r="T57" s="50" t="s">
        <v>130</v>
      </c>
      <c r="U57" s="65" t="s">
        <v>129</v>
      </c>
      <c r="V57" s="65" t="s">
        <v>128</v>
      </c>
      <c r="Y57" s="65" t="s">
        <v>1044</v>
      </c>
      <c r="Z57" s="58">
        <v>58</v>
      </c>
      <c r="AA57" s="64"/>
      <c r="AB57" s="60">
        <v>43832</v>
      </c>
      <c r="AC57" s="58">
        <v>60</v>
      </c>
      <c r="AD57" s="60">
        <v>43832</v>
      </c>
      <c r="AE57" s="60"/>
      <c r="AF57" s="51"/>
      <c r="AG57" s="63"/>
      <c r="AH57" s="62"/>
      <c r="AI57" s="62"/>
      <c r="AJ57" s="61">
        <f t="shared" si="15"/>
        <v>0</v>
      </c>
      <c r="AK57" s="60"/>
      <c r="AL57" s="59"/>
      <c r="AM57" s="84"/>
      <c r="AN57" s="57"/>
      <c r="AO57" s="58"/>
      <c r="AP57" s="57"/>
      <c r="AR57" s="57"/>
      <c r="AS57" s="56"/>
      <c r="AW57" s="51"/>
      <c r="AX57" s="55"/>
      <c r="AZ57" s="56"/>
      <c r="BE57" s="55"/>
      <c r="BF57" s="51"/>
      <c r="BJ57" s="51"/>
      <c r="BS57" s="51"/>
      <c r="BV57" s="51"/>
      <c r="BW57" s="51"/>
      <c r="CB57" s="51"/>
      <c r="CF57" s="54">
        <f t="shared" si="22"/>
        <v>0</v>
      </c>
      <c r="CG57" s="54">
        <f t="shared" si="23"/>
        <v>0</v>
      </c>
      <c r="CH57" s="53">
        <f t="shared" si="24"/>
        <v>44196</v>
      </c>
      <c r="CJ57" s="51">
        <f t="shared" si="25"/>
        <v>10412000</v>
      </c>
      <c r="CK57" s="51"/>
      <c r="CL57" s="51">
        <f t="shared" si="26"/>
        <v>10412000</v>
      </c>
      <c r="CM57" s="52"/>
      <c r="CP57" s="51"/>
    </row>
    <row r="58" spans="1:106" s="50" customFormat="1" ht="16.5" customHeight="1" x14ac:dyDescent="0.3">
      <c r="A58" s="58">
        <v>57</v>
      </c>
      <c r="B58" s="65" t="s">
        <v>675</v>
      </c>
      <c r="C58" s="65" t="s">
        <v>1043</v>
      </c>
      <c r="D58" s="65" t="s">
        <v>1042</v>
      </c>
      <c r="E58" s="68">
        <v>24000000</v>
      </c>
      <c r="F58" s="60"/>
      <c r="G58" s="67"/>
      <c r="H58" s="60">
        <v>43832</v>
      </c>
      <c r="I58" s="60">
        <v>43832</v>
      </c>
      <c r="J58" s="60">
        <v>43890</v>
      </c>
      <c r="K58" s="66">
        <f t="shared" si="16"/>
        <v>58</v>
      </c>
      <c r="L58" s="65" t="s">
        <v>675</v>
      </c>
      <c r="M58" s="50" t="s">
        <v>676</v>
      </c>
      <c r="N58" s="65" t="s">
        <v>675</v>
      </c>
      <c r="O58" s="50" t="s">
        <v>674</v>
      </c>
      <c r="Q58" s="50" t="s">
        <v>673</v>
      </c>
      <c r="R58" s="50" t="s">
        <v>115</v>
      </c>
      <c r="S58" s="50" t="s">
        <v>672</v>
      </c>
      <c r="T58" s="50" t="s">
        <v>130</v>
      </c>
      <c r="U58" s="65" t="s">
        <v>87</v>
      </c>
      <c r="V58" s="65" t="s">
        <v>86</v>
      </c>
      <c r="Y58" s="65" t="s">
        <v>1041</v>
      </c>
      <c r="Z58" s="58">
        <v>57</v>
      </c>
      <c r="AA58" s="64"/>
      <c r="AB58" s="60">
        <v>43832</v>
      </c>
      <c r="AC58" s="58">
        <v>58</v>
      </c>
      <c r="AD58" s="60">
        <v>43832</v>
      </c>
      <c r="AE58" s="60"/>
      <c r="AF58" s="51"/>
      <c r="AG58" s="63"/>
      <c r="AH58" s="62"/>
      <c r="AI58" s="62"/>
      <c r="AJ58" s="61">
        <f t="shared" si="15"/>
        <v>0</v>
      </c>
      <c r="AK58" s="60"/>
      <c r="AL58" s="59"/>
      <c r="AM58" s="84"/>
      <c r="AN58" s="57"/>
      <c r="AO58" s="58"/>
      <c r="AP58" s="57"/>
      <c r="AR58" s="57"/>
      <c r="AS58" s="56"/>
      <c r="AW58" s="51"/>
      <c r="AX58" s="55"/>
      <c r="AZ58" s="56"/>
      <c r="BE58" s="55"/>
      <c r="BF58" s="51"/>
      <c r="BJ58" s="51"/>
      <c r="BS58" s="51"/>
      <c r="BV58" s="51"/>
      <c r="BW58" s="51"/>
      <c r="CB58" s="51"/>
      <c r="CF58" s="54">
        <f t="shared" si="22"/>
        <v>0</v>
      </c>
      <c r="CG58" s="54">
        <f t="shared" si="23"/>
        <v>0</v>
      </c>
      <c r="CH58" s="53">
        <f t="shared" si="24"/>
        <v>43890</v>
      </c>
      <c r="CJ58" s="51">
        <f t="shared" si="25"/>
        <v>24000000</v>
      </c>
      <c r="CK58" s="51">
        <v>20879580</v>
      </c>
      <c r="CL58" s="51">
        <f t="shared" si="26"/>
        <v>3120420</v>
      </c>
      <c r="CM58" s="52">
        <v>43563</v>
      </c>
      <c r="CN58" s="50" t="s">
        <v>1001</v>
      </c>
      <c r="CO58" s="50" t="s">
        <v>4</v>
      </c>
      <c r="CP58" s="51">
        <f>6217053+7418395+7244132</f>
        <v>20879580</v>
      </c>
      <c r="CQ58" s="50">
        <f>6217053+7418395</f>
        <v>13635448</v>
      </c>
    </row>
    <row r="59" spans="1:106" s="69" customFormat="1" ht="16.5" customHeight="1" x14ac:dyDescent="0.3">
      <c r="A59" s="71">
        <v>58</v>
      </c>
      <c r="B59" s="83" t="s">
        <v>608</v>
      </c>
      <c r="C59" s="83" t="s">
        <v>1040</v>
      </c>
      <c r="D59" s="83" t="s">
        <v>1039</v>
      </c>
      <c r="E59" s="80">
        <v>4635790</v>
      </c>
      <c r="F59" s="121"/>
      <c r="G59" s="121"/>
      <c r="H59" s="77">
        <v>43837</v>
      </c>
      <c r="I59" s="77">
        <v>43837</v>
      </c>
      <c r="J59" s="77">
        <v>43890</v>
      </c>
      <c r="K59" s="86">
        <f t="shared" si="16"/>
        <v>53</v>
      </c>
      <c r="L59" s="83" t="s">
        <v>1038</v>
      </c>
      <c r="M59" s="69" t="s">
        <v>609</v>
      </c>
      <c r="N59" s="83" t="s">
        <v>1037</v>
      </c>
      <c r="O59" s="69" t="s">
        <v>607</v>
      </c>
      <c r="Q59" s="69" t="s">
        <v>606</v>
      </c>
      <c r="R59" s="69" t="s">
        <v>605</v>
      </c>
      <c r="S59" s="69" t="s">
        <v>1036</v>
      </c>
      <c r="T59" s="69" t="s">
        <v>603</v>
      </c>
      <c r="U59" s="83" t="s">
        <v>87</v>
      </c>
      <c r="V59" s="83" t="s">
        <v>86</v>
      </c>
      <c r="W59" s="83"/>
      <c r="X59" s="83"/>
      <c r="Y59" s="83" t="s">
        <v>1035</v>
      </c>
      <c r="Z59" s="71">
        <v>59</v>
      </c>
      <c r="AA59" s="80">
        <v>4635790</v>
      </c>
      <c r="AB59" s="77">
        <v>43837</v>
      </c>
      <c r="AC59" s="71">
        <v>61</v>
      </c>
      <c r="AD59" s="77">
        <v>43837</v>
      </c>
      <c r="AE59" s="77">
        <v>43859</v>
      </c>
      <c r="AF59" s="120"/>
      <c r="AG59" s="79"/>
      <c r="AH59" s="72"/>
      <c r="AI59" s="72"/>
      <c r="AJ59" s="61">
        <f t="shared" si="15"/>
        <v>0</v>
      </c>
      <c r="AK59" s="77"/>
      <c r="AM59" s="70"/>
      <c r="AN59" s="72"/>
      <c r="AP59" s="72"/>
      <c r="AR59" s="119"/>
      <c r="AS59" s="73"/>
      <c r="AW59" s="70"/>
      <c r="AX59" s="72"/>
      <c r="AZ59" s="73"/>
      <c r="BE59" s="72"/>
      <c r="BF59" s="70"/>
      <c r="BJ59" s="70"/>
      <c r="BS59" s="70"/>
      <c r="BV59" s="70"/>
      <c r="BW59" s="70"/>
      <c r="CB59" s="70"/>
      <c r="CF59" s="97">
        <f t="shared" si="22"/>
        <v>0</v>
      </c>
      <c r="CG59" s="97">
        <f t="shared" si="23"/>
        <v>0</v>
      </c>
      <c r="CH59" s="98">
        <f t="shared" si="24"/>
        <v>43890</v>
      </c>
      <c r="CI59" s="97">
        <f>+K59+AJ59+AW59+BJ59+BW59</f>
        <v>53</v>
      </c>
      <c r="CJ59" s="70">
        <f t="shared" si="25"/>
        <v>4635790</v>
      </c>
      <c r="CK59" s="70">
        <v>4544892</v>
      </c>
      <c r="CL59" s="70">
        <f t="shared" si="26"/>
        <v>90898</v>
      </c>
      <c r="CM59" s="69">
        <v>43538</v>
      </c>
      <c r="CN59" s="69" t="s">
        <v>1001</v>
      </c>
      <c r="CO59" s="69" t="s">
        <v>4</v>
      </c>
      <c r="CP59" s="70"/>
      <c r="CQ59" s="70"/>
      <c r="CR59" s="70"/>
      <c r="CS59" s="71"/>
      <c r="CT59" s="71"/>
      <c r="CU59" s="71"/>
      <c r="CV59" s="71"/>
      <c r="CW59" s="71"/>
      <c r="CX59" s="71"/>
      <c r="CY59" s="71"/>
      <c r="CZ59" s="71"/>
      <c r="DA59" s="71"/>
      <c r="DB59" s="71"/>
    </row>
    <row r="60" spans="1:106" s="50" customFormat="1" ht="16.5" customHeight="1" x14ac:dyDescent="0.3">
      <c r="A60" s="58">
        <v>59</v>
      </c>
      <c r="B60" s="65" t="s">
        <v>889</v>
      </c>
      <c r="C60" s="65" t="s">
        <v>892</v>
      </c>
      <c r="D60" s="65" t="s">
        <v>1034</v>
      </c>
      <c r="E60" s="68">
        <v>13445000</v>
      </c>
      <c r="F60" s="60"/>
      <c r="G60" s="67"/>
      <c r="H60" s="60">
        <v>43837</v>
      </c>
      <c r="I60" s="60">
        <v>43851</v>
      </c>
      <c r="J60" s="60">
        <v>43890</v>
      </c>
      <c r="K60" s="66">
        <f t="shared" si="16"/>
        <v>39</v>
      </c>
      <c r="L60" s="65" t="s">
        <v>889</v>
      </c>
      <c r="M60" s="50" t="s">
        <v>890</v>
      </c>
      <c r="N60" s="65" t="s">
        <v>889</v>
      </c>
      <c r="O60" s="50" t="s">
        <v>888</v>
      </c>
      <c r="Q60" s="50" t="s">
        <v>710</v>
      </c>
      <c r="R60" s="50" t="s">
        <v>115</v>
      </c>
      <c r="S60" s="50" t="s">
        <v>887</v>
      </c>
      <c r="T60" s="50" t="s">
        <v>130</v>
      </c>
      <c r="U60" s="65" t="s">
        <v>87</v>
      </c>
      <c r="V60" s="65" t="s">
        <v>86</v>
      </c>
      <c r="Y60" s="65" t="s">
        <v>1033</v>
      </c>
      <c r="Z60" s="58">
        <v>60</v>
      </c>
      <c r="AA60" s="64"/>
      <c r="AB60" s="60">
        <v>43837</v>
      </c>
      <c r="AC60" s="58">
        <v>62</v>
      </c>
      <c r="AD60" s="60">
        <v>43837</v>
      </c>
      <c r="AE60" s="60"/>
      <c r="AF60" s="51"/>
      <c r="AG60" s="63"/>
      <c r="AH60" s="62"/>
      <c r="AI60" s="62"/>
      <c r="AJ60" s="61">
        <f t="shared" si="15"/>
        <v>0</v>
      </c>
      <c r="AK60" s="60"/>
      <c r="AL60" s="59"/>
      <c r="AM60" s="84"/>
      <c r="AN60" s="57"/>
      <c r="AO60" s="58"/>
      <c r="AP60" s="57"/>
      <c r="AR60" s="57"/>
      <c r="AS60" s="56"/>
      <c r="AW60" s="51"/>
      <c r="AX60" s="55"/>
      <c r="AZ60" s="56"/>
      <c r="BE60" s="55"/>
      <c r="BF60" s="51"/>
      <c r="BJ60" s="51"/>
      <c r="BS60" s="51"/>
      <c r="BV60" s="51"/>
      <c r="BW60" s="51"/>
      <c r="CB60" s="51"/>
      <c r="CF60" s="54">
        <f t="shared" si="22"/>
        <v>0</v>
      </c>
      <c r="CG60" s="54">
        <f t="shared" si="23"/>
        <v>0</v>
      </c>
      <c r="CH60" s="53">
        <f t="shared" si="24"/>
        <v>43890</v>
      </c>
      <c r="CJ60" s="51">
        <f t="shared" si="25"/>
        <v>13445000</v>
      </c>
      <c r="CK60" s="51">
        <f>7249770+9095166+5404374</f>
        <v>21749310</v>
      </c>
      <c r="CL60" s="51">
        <f t="shared" si="26"/>
        <v>-8304310</v>
      </c>
      <c r="CM60" s="52">
        <v>43563</v>
      </c>
      <c r="CN60" s="50" t="s">
        <v>1001</v>
      </c>
      <c r="CO60" s="50" t="s">
        <v>4</v>
      </c>
      <c r="CP60" s="51">
        <f>7249770+9095166</f>
        <v>16344936</v>
      </c>
      <c r="CT60" s="50" t="s">
        <v>4</v>
      </c>
    </row>
    <row r="61" spans="1:106" s="50" customFormat="1" ht="16.5" customHeight="1" x14ac:dyDescent="0.3">
      <c r="A61" s="58">
        <v>60</v>
      </c>
      <c r="B61" s="65" t="s">
        <v>491</v>
      </c>
      <c r="C61" s="65" t="s">
        <v>1032</v>
      </c>
      <c r="D61" s="65" t="s">
        <v>1031</v>
      </c>
      <c r="E61" s="68">
        <v>12138000</v>
      </c>
      <c r="F61" s="60"/>
      <c r="G61" s="67"/>
      <c r="H61" s="60">
        <v>43838</v>
      </c>
      <c r="I61" s="60">
        <v>43838</v>
      </c>
      <c r="J61" s="60">
        <v>43890</v>
      </c>
      <c r="K61" s="66">
        <f t="shared" si="16"/>
        <v>52</v>
      </c>
      <c r="L61" s="65" t="s">
        <v>493</v>
      </c>
      <c r="M61" s="50" t="s">
        <v>492</v>
      </c>
      <c r="N61" s="65" t="s">
        <v>491</v>
      </c>
      <c r="O61" s="50" t="s">
        <v>490</v>
      </c>
      <c r="Q61" s="50" t="s">
        <v>1030</v>
      </c>
      <c r="R61" s="50" t="s">
        <v>284</v>
      </c>
      <c r="S61" s="50" t="s">
        <v>487</v>
      </c>
      <c r="T61" s="50" t="s">
        <v>130</v>
      </c>
      <c r="U61" s="65" t="s">
        <v>87</v>
      </c>
      <c r="V61" s="65" t="s">
        <v>86</v>
      </c>
      <c r="Y61" s="65" t="s">
        <v>1018</v>
      </c>
      <c r="Z61" s="58">
        <v>56</v>
      </c>
      <c r="AA61" s="64"/>
      <c r="AB61" s="60">
        <v>43838</v>
      </c>
      <c r="AC61" s="58">
        <v>57</v>
      </c>
      <c r="AD61" s="60">
        <v>43838</v>
      </c>
      <c r="AE61" s="60"/>
      <c r="AF61" s="51"/>
      <c r="AG61" s="63"/>
      <c r="AH61" s="62"/>
      <c r="AI61" s="62"/>
      <c r="AJ61" s="61">
        <f t="shared" si="15"/>
        <v>0</v>
      </c>
      <c r="AK61" s="60"/>
      <c r="AL61" s="59"/>
      <c r="AM61" s="84"/>
      <c r="AN61" s="57"/>
      <c r="AO61" s="58"/>
      <c r="AP61" s="57"/>
      <c r="AR61" s="57"/>
      <c r="AS61" s="56"/>
      <c r="AW61" s="51"/>
      <c r="AX61" s="55"/>
      <c r="AZ61" s="56"/>
      <c r="BE61" s="55"/>
      <c r="BF61" s="51"/>
      <c r="BJ61" s="51"/>
      <c r="BS61" s="51"/>
      <c r="BV61" s="51"/>
      <c r="BW61" s="51"/>
      <c r="CB61" s="51"/>
      <c r="CF61" s="54">
        <f t="shared" si="22"/>
        <v>0</v>
      </c>
      <c r="CG61" s="54">
        <f t="shared" si="23"/>
        <v>0</v>
      </c>
      <c r="CH61" s="53">
        <f t="shared" si="24"/>
        <v>43890</v>
      </c>
      <c r="CJ61" s="51">
        <f t="shared" si="25"/>
        <v>12138000</v>
      </c>
      <c r="CK61" s="51"/>
      <c r="CL61" s="51">
        <f t="shared" si="26"/>
        <v>12138000</v>
      </c>
      <c r="CM61" s="52"/>
      <c r="CP61" s="51"/>
    </row>
    <row r="62" spans="1:106" s="50" customFormat="1" ht="16.5" customHeight="1" x14ac:dyDescent="0.3">
      <c r="A62" s="58">
        <v>61</v>
      </c>
      <c r="B62" s="65" t="s">
        <v>669</v>
      </c>
      <c r="C62" s="65" t="s">
        <v>671</v>
      </c>
      <c r="D62" s="65" t="s">
        <v>1029</v>
      </c>
      <c r="E62" s="68">
        <v>70000000</v>
      </c>
      <c r="F62" s="60"/>
      <c r="G62" s="67"/>
      <c r="H62" s="60">
        <v>43838</v>
      </c>
      <c r="I62" s="60">
        <v>43838</v>
      </c>
      <c r="J62" s="60">
        <v>43890</v>
      </c>
      <c r="K62" s="66">
        <f t="shared" si="16"/>
        <v>52</v>
      </c>
      <c r="L62" s="65" t="s">
        <v>669</v>
      </c>
      <c r="M62" s="50" t="s">
        <v>670</v>
      </c>
      <c r="N62" s="65" t="s">
        <v>669</v>
      </c>
      <c r="O62" s="50" t="s">
        <v>668</v>
      </c>
      <c r="Q62" s="50" t="s">
        <v>1028</v>
      </c>
      <c r="R62" s="50" t="s">
        <v>115</v>
      </c>
      <c r="S62" s="50" t="s">
        <v>666</v>
      </c>
      <c r="T62" s="50" t="s">
        <v>130</v>
      </c>
      <c r="U62" s="65" t="s">
        <v>87</v>
      </c>
      <c r="V62" s="65" t="s">
        <v>86</v>
      </c>
      <c r="Y62" s="65" t="s">
        <v>1018</v>
      </c>
      <c r="Z62" s="58">
        <v>61</v>
      </c>
      <c r="AA62" s="64"/>
      <c r="AB62" s="60">
        <v>43838</v>
      </c>
      <c r="AC62" s="58">
        <v>63</v>
      </c>
      <c r="AD62" s="60">
        <v>43838</v>
      </c>
      <c r="AE62" s="60"/>
      <c r="AF62" s="51"/>
      <c r="AG62" s="63"/>
      <c r="AH62" s="62"/>
      <c r="AI62" s="62"/>
      <c r="AJ62" s="61">
        <f t="shared" si="15"/>
        <v>0</v>
      </c>
      <c r="AK62" s="60"/>
      <c r="AL62" s="59"/>
      <c r="AM62" s="84"/>
      <c r="AN62" s="57"/>
      <c r="AO62" s="58"/>
      <c r="AP62" s="57"/>
      <c r="AR62" s="57"/>
      <c r="AS62" s="56"/>
      <c r="AW62" s="51"/>
      <c r="AX62" s="55"/>
      <c r="AZ62" s="56"/>
      <c r="BE62" s="55"/>
      <c r="BF62" s="51"/>
      <c r="BJ62" s="51"/>
      <c r="BS62" s="51"/>
      <c r="BV62" s="51"/>
      <c r="BW62" s="51"/>
      <c r="CB62" s="51"/>
      <c r="CF62" s="54">
        <f t="shared" si="22"/>
        <v>0</v>
      </c>
      <c r="CG62" s="54">
        <f t="shared" si="23"/>
        <v>0</v>
      </c>
      <c r="CH62" s="53">
        <f t="shared" si="24"/>
        <v>43890</v>
      </c>
      <c r="CJ62" s="51">
        <f t="shared" si="25"/>
        <v>70000000</v>
      </c>
      <c r="CK62" s="51">
        <v>65983910</v>
      </c>
      <c r="CL62" s="51">
        <f t="shared" si="26"/>
        <v>4016090</v>
      </c>
      <c r="CM62" s="52">
        <v>43566</v>
      </c>
      <c r="CN62" s="50" t="s">
        <v>1001</v>
      </c>
      <c r="CO62" s="50" t="s">
        <v>4</v>
      </c>
      <c r="CP62" s="51">
        <f>29976710+21397815+14609385</f>
        <v>65983910</v>
      </c>
      <c r="CQ62" s="50">
        <f>29976710+21397815+14609385</f>
        <v>65983910</v>
      </c>
      <c r="CR62" s="50">
        <f>29976710+21397815</f>
        <v>51374525</v>
      </c>
    </row>
    <row r="63" spans="1:106" s="83" customFormat="1" ht="16.5" customHeight="1" x14ac:dyDescent="0.3">
      <c r="A63" s="71">
        <v>62</v>
      </c>
      <c r="B63" s="83" t="s">
        <v>1027</v>
      </c>
      <c r="C63" s="83" t="s">
        <v>1026</v>
      </c>
      <c r="D63" s="83" t="s">
        <v>1025</v>
      </c>
      <c r="E63" s="112">
        <v>16508800</v>
      </c>
      <c r="F63" s="77"/>
      <c r="G63" s="118"/>
      <c r="H63" s="77">
        <v>43838</v>
      </c>
      <c r="I63" s="77">
        <v>43838</v>
      </c>
      <c r="J63" s="77">
        <v>44196</v>
      </c>
      <c r="K63" s="86">
        <f t="shared" si="16"/>
        <v>358</v>
      </c>
      <c r="L63" s="69" t="s">
        <v>1024</v>
      </c>
      <c r="M63" s="83" t="s">
        <v>1023</v>
      </c>
      <c r="N63" s="69" t="s">
        <v>1022</v>
      </c>
      <c r="O63" s="83" t="s">
        <v>1021</v>
      </c>
      <c r="P63" s="69"/>
      <c r="Q63" s="83" t="s">
        <v>1020</v>
      </c>
      <c r="R63" s="69" t="s">
        <v>271</v>
      </c>
      <c r="S63" s="83" t="s">
        <v>1019</v>
      </c>
      <c r="T63" s="69" t="s">
        <v>88</v>
      </c>
      <c r="U63" s="83" t="s">
        <v>171</v>
      </c>
      <c r="V63" s="83" t="s">
        <v>252</v>
      </c>
      <c r="W63" s="69"/>
      <c r="X63" s="69"/>
      <c r="Y63" s="69" t="s">
        <v>1018</v>
      </c>
      <c r="Z63" s="71">
        <v>62</v>
      </c>
      <c r="AA63" s="109">
        <v>16508800</v>
      </c>
      <c r="AB63" s="77">
        <v>43838</v>
      </c>
      <c r="AC63" s="71">
        <v>64</v>
      </c>
      <c r="AD63" s="77">
        <v>43838</v>
      </c>
      <c r="AE63" s="77">
        <v>43855</v>
      </c>
      <c r="AF63" s="113"/>
      <c r="AG63" s="106"/>
      <c r="AH63" s="117"/>
      <c r="AI63" s="72"/>
      <c r="AJ63" s="61">
        <f t="shared" si="15"/>
        <v>0</v>
      </c>
      <c r="AK63" s="77"/>
      <c r="AL63" s="71"/>
      <c r="AM63" s="116"/>
      <c r="AN63" s="115"/>
      <c r="AO63" s="108"/>
      <c r="AP63" s="115"/>
      <c r="AQ63" s="99"/>
      <c r="AR63" s="88"/>
      <c r="AS63" s="114"/>
      <c r="AW63" s="70"/>
      <c r="AX63" s="74"/>
      <c r="AZ63" s="114"/>
      <c r="BA63" s="103"/>
      <c r="BC63" s="103"/>
      <c r="BD63" s="103"/>
      <c r="BE63" s="74"/>
      <c r="BF63" s="113"/>
      <c r="BJ63" s="70"/>
      <c r="BN63" s="103"/>
      <c r="BP63" s="103"/>
      <c r="BQ63" s="103"/>
      <c r="BS63" s="113"/>
      <c r="BV63" s="113"/>
      <c r="BW63" s="70"/>
      <c r="CA63" s="103"/>
      <c r="CB63" s="113"/>
      <c r="CC63" s="103"/>
      <c r="CD63" s="103"/>
      <c r="CF63" s="97">
        <f t="shared" si="22"/>
        <v>0</v>
      </c>
      <c r="CG63" s="97">
        <f t="shared" si="23"/>
        <v>0</v>
      </c>
      <c r="CH63" s="98">
        <f t="shared" si="24"/>
        <v>44196</v>
      </c>
      <c r="CI63" s="97"/>
      <c r="CJ63" s="70">
        <f t="shared" si="25"/>
        <v>16508800</v>
      </c>
      <c r="CK63" s="113"/>
      <c r="CL63" s="70">
        <f t="shared" si="26"/>
        <v>16508800</v>
      </c>
      <c r="CM63" s="88"/>
    </row>
    <row r="64" spans="1:106" s="50" customFormat="1" ht="16.5" customHeight="1" x14ac:dyDescent="0.3">
      <c r="A64" s="58">
        <v>63</v>
      </c>
      <c r="B64" s="65" t="s">
        <v>712</v>
      </c>
      <c r="C64" s="65" t="s">
        <v>714</v>
      </c>
      <c r="D64" s="65" t="s">
        <v>1017</v>
      </c>
      <c r="E64" s="68">
        <v>5378000</v>
      </c>
      <c r="F64" s="60"/>
      <c r="G64" s="67"/>
      <c r="H64" s="60">
        <v>43839</v>
      </c>
      <c r="I64" s="60">
        <v>43839</v>
      </c>
      <c r="J64" s="60">
        <v>43890</v>
      </c>
      <c r="K64" s="66">
        <f t="shared" si="16"/>
        <v>51</v>
      </c>
      <c r="L64" s="65" t="s">
        <v>712</v>
      </c>
      <c r="M64" s="50" t="s">
        <v>713</v>
      </c>
      <c r="N64" s="65" t="s">
        <v>712</v>
      </c>
      <c r="O64" s="50" t="s">
        <v>711</v>
      </c>
      <c r="Q64" s="50" t="s">
        <v>1016</v>
      </c>
      <c r="R64" s="50" t="s">
        <v>115</v>
      </c>
      <c r="S64" s="50" t="s">
        <v>709</v>
      </c>
      <c r="T64" s="50" t="s">
        <v>130</v>
      </c>
      <c r="U64" s="65" t="s">
        <v>87</v>
      </c>
      <c r="V64" s="65" t="s">
        <v>86</v>
      </c>
      <c r="Y64" s="65" t="s">
        <v>1015</v>
      </c>
      <c r="Z64" s="58">
        <v>63</v>
      </c>
      <c r="AA64" s="64"/>
      <c r="AB64" s="60">
        <v>43838</v>
      </c>
      <c r="AC64" s="58">
        <v>65</v>
      </c>
      <c r="AD64" s="60">
        <v>43839</v>
      </c>
      <c r="AE64" s="60"/>
      <c r="AF64" s="51"/>
      <c r="AG64" s="63"/>
      <c r="AH64" s="62"/>
      <c r="AI64" s="62"/>
      <c r="AJ64" s="61">
        <f t="shared" si="15"/>
        <v>0</v>
      </c>
      <c r="AK64" s="60"/>
      <c r="AL64" s="59"/>
      <c r="AM64" s="84"/>
      <c r="AN64" s="57"/>
      <c r="AO64" s="58"/>
      <c r="AP64" s="57"/>
      <c r="AR64" s="57"/>
      <c r="AS64" s="56"/>
      <c r="AW64" s="51"/>
      <c r="AX64" s="55"/>
      <c r="AZ64" s="56"/>
      <c r="BE64" s="55"/>
      <c r="BF64" s="51"/>
      <c r="BJ64" s="51"/>
      <c r="BS64" s="51"/>
      <c r="BV64" s="51"/>
      <c r="BW64" s="51"/>
      <c r="CB64" s="51"/>
      <c r="CF64" s="54">
        <f t="shared" si="22"/>
        <v>0</v>
      </c>
      <c r="CG64" s="54">
        <f t="shared" si="23"/>
        <v>0</v>
      </c>
      <c r="CH64" s="53">
        <f t="shared" si="24"/>
        <v>43890</v>
      </c>
      <c r="CJ64" s="51">
        <f t="shared" si="25"/>
        <v>5378000</v>
      </c>
      <c r="CK64" s="51">
        <f>2306745+3427164+3031722</f>
        <v>8765631</v>
      </c>
      <c r="CL64" s="51">
        <f t="shared" si="26"/>
        <v>-3387631</v>
      </c>
      <c r="CM64" s="52">
        <v>43599</v>
      </c>
      <c r="CN64" s="50" t="s">
        <v>1001</v>
      </c>
      <c r="CO64" s="50" t="s">
        <v>4</v>
      </c>
      <c r="CP64" s="51">
        <f>2306745+3427164</f>
        <v>5733909</v>
      </c>
      <c r="CT64" s="50" t="s">
        <v>4</v>
      </c>
    </row>
    <row r="65" spans="1:98" s="50" customFormat="1" ht="16.5" customHeight="1" x14ac:dyDescent="0.3">
      <c r="A65" s="58">
        <v>64</v>
      </c>
      <c r="B65" s="65" t="s">
        <v>753</v>
      </c>
      <c r="C65" s="65" t="s">
        <v>1014</v>
      </c>
      <c r="D65" s="65" t="s">
        <v>1013</v>
      </c>
      <c r="E65" s="68">
        <v>8000000</v>
      </c>
      <c r="F65" s="60"/>
      <c r="G65" s="67"/>
      <c r="H65" s="60">
        <v>43840</v>
      </c>
      <c r="I65" s="60">
        <v>43840</v>
      </c>
      <c r="J65" s="60">
        <v>43890</v>
      </c>
      <c r="K65" s="66">
        <f t="shared" si="16"/>
        <v>50</v>
      </c>
      <c r="L65" s="65" t="s">
        <v>753</v>
      </c>
      <c r="M65" s="50" t="s">
        <v>754</v>
      </c>
      <c r="N65" s="65" t="s">
        <v>753</v>
      </c>
      <c r="O65" s="50" t="s">
        <v>752</v>
      </c>
      <c r="Q65" s="50" t="s">
        <v>1012</v>
      </c>
      <c r="R65" s="50" t="s">
        <v>115</v>
      </c>
      <c r="S65" s="50" t="s">
        <v>1011</v>
      </c>
      <c r="T65" s="50" t="s">
        <v>130</v>
      </c>
      <c r="U65" s="65" t="s">
        <v>87</v>
      </c>
      <c r="V65" s="65" t="s">
        <v>86</v>
      </c>
      <c r="Y65" s="65" t="s">
        <v>1010</v>
      </c>
      <c r="Z65" s="58">
        <v>64</v>
      </c>
      <c r="AA65" s="64"/>
      <c r="AB65" s="60">
        <v>43840</v>
      </c>
      <c r="AC65" s="58">
        <v>66</v>
      </c>
      <c r="AD65" s="60">
        <v>43840</v>
      </c>
      <c r="AE65" s="60"/>
      <c r="AF65" s="51"/>
      <c r="AG65" s="63"/>
      <c r="AH65" s="62"/>
      <c r="AI65" s="62"/>
      <c r="AJ65" s="61">
        <f t="shared" si="15"/>
        <v>0</v>
      </c>
      <c r="AK65" s="60"/>
      <c r="AL65" s="59"/>
      <c r="AM65" s="84"/>
      <c r="AN65" s="57"/>
      <c r="AO65" s="58"/>
      <c r="AP65" s="57"/>
      <c r="AR65" s="57"/>
      <c r="AS65" s="56"/>
      <c r="AW65" s="51"/>
      <c r="AX65" s="55"/>
      <c r="AZ65" s="56"/>
      <c r="BE65" s="55"/>
      <c r="BF65" s="51"/>
      <c r="BJ65" s="51"/>
      <c r="BS65" s="51"/>
      <c r="BV65" s="51"/>
      <c r="BW65" s="51"/>
      <c r="CB65" s="51"/>
      <c r="CF65" s="54">
        <f t="shared" si="22"/>
        <v>0</v>
      </c>
      <c r="CG65" s="54">
        <f t="shared" si="23"/>
        <v>0</v>
      </c>
      <c r="CH65" s="53">
        <f t="shared" si="24"/>
        <v>43890</v>
      </c>
      <c r="CJ65" s="51">
        <f t="shared" si="25"/>
        <v>8000000</v>
      </c>
      <c r="CK65" s="51">
        <v>11985345</v>
      </c>
      <c r="CL65" s="51">
        <f t="shared" si="26"/>
        <v>-3985345</v>
      </c>
      <c r="CM65" s="52">
        <v>43566</v>
      </c>
      <c r="CN65" s="50" t="s">
        <v>1001</v>
      </c>
      <c r="CO65" s="50" t="s">
        <v>4</v>
      </c>
      <c r="CP65" s="51">
        <f>4711693+3017761</f>
        <v>7729454</v>
      </c>
    </row>
    <row r="66" spans="1:98" s="50" customFormat="1" ht="16.5" customHeight="1" x14ac:dyDescent="0.3">
      <c r="A66" s="58">
        <v>65</v>
      </c>
      <c r="B66" s="65" t="s">
        <v>985</v>
      </c>
      <c r="C66" s="65" t="s">
        <v>1006</v>
      </c>
      <c r="D66" s="65" t="s">
        <v>1009</v>
      </c>
      <c r="E66" s="68">
        <v>20000000</v>
      </c>
      <c r="F66" s="60"/>
      <c r="G66" s="67"/>
      <c r="H66" s="60">
        <v>43844</v>
      </c>
      <c r="I66" s="60">
        <v>43844</v>
      </c>
      <c r="J66" s="60">
        <v>43890</v>
      </c>
      <c r="K66" s="66">
        <f t="shared" si="16"/>
        <v>46</v>
      </c>
      <c r="L66" s="65" t="s">
        <v>985</v>
      </c>
      <c r="M66" s="50" t="s">
        <v>986</v>
      </c>
      <c r="N66" s="65" t="s">
        <v>985</v>
      </c>
      <c r="O66" s="50" t="s">
        <v>984</v>
      </c>
      <c r="Q66" s="50" t="s">
        <v>1004</v>
      </c>
      <c r="R66" s="50" t="s">
        <v>115</v>
      </c>
      <c r="S66" s="50" t="s">
        <v>1008</v>
      </c>
      <c r="T66" s="50" t="s">
        <v>130</v>
      </c>
      <c r="U66" s="65" t="s">
        <v>87</v>
      </c>
      <c r="V66" s="65" t="s">
        <v>86</v>
      </c>
      <c r="Y66" s="65" t="s">
        <v>1007</v>
      </c>
      <c r="Z66" s="58">
        <v>65</v>
      </c>
      <c r="AA66" s="64"/>
      <c r="AB66" s="60">
        <v>43844</v>
      </c>
      <c r="AC66" s="58">
        <v>67</v>
      </c>
      <c r="AD66" s="60">
        <v>43844</v>
      </c>
      <c r="AE66" s="60"/>
      <c r="AF66" s="51"/>
      <c r="AG66" s="63"/>
      <c r="AH66" s="62"/>
      <c r="AI66" s="62"/>
      <c r="AJ66" s="61">
        <f t="shared" ref="AJ66:AJ97" si="27">IF(AI66&gt;0,AI66-J66,0)</f>
        <v>0</v>
      </c>
      <c r="AK66" s="60"/>
      <c r="AL66" s="59"/>
      <c r="AM66" s="84"/>
      <c r="AN66" s="57"/>
      <c r="AO66" s="58"/>
      <c r="AP66" s="57"/>
      <c r="AR66" s="57"/>
      <c r="AS66" s="56"/>
      <c r="AW66" s="51"/>
      <c r="AX66" s="55"/>
      <c r="AZ66" s="56"/>
      <c r="BE66" s="55"/>
      <c r="BF66" s="51"/>
      <c r="BJ66" s="51"/>
      <c r="BS66" s="51"/>
      <c r="BV66" s="51"/>
      <c r="BW66" s="51"/>
      <c r="CB66" s="51"/>
      <c r="CF66" s="54">
        <f t="shared" si="22"/>
        <v>0</v>
      </c>
      <c r="CG66" s="54">
        <f t="shared" si="23"/>
        <v>0</v>
      </c>
      <c r="CH66" s="53">
        <f t="shared" si="24"/>
        <v>43890</v>
      </c>
      <c r="CJ66" s="51">
        <f t="shared" si="25"/>
        <v>20000000</v>
      </c>
      <c r="CK66" s="51">
        <v>20328335</v>
      </c>
      <c r="CL66" s="51">
        <f t="shared" si="26"/>
        <v>-328335</v>
      </c>
      <c r="CM66" s="52">
        <v>43613</v>
      </c>
      <c r="CN66" s="50" t="s">
        <v>1001</v>
      </c>
      <c r="CO66" s="50" t="s">
        <v>4</v>
      </c>
      <c r="CP66" s="51">
        <f>7950169+5807366</f>
        <v>13757535</v>
      </c>
    </row>
    <row r="67" spans="1:98" s="50" customFormat="1" ht="16.5" customHeight="1" x14ac:dyDescent="0.3">
      <c r="A67" s="58">
        <v>66</v>
      </c>
      <c r="B67" s="65" t="s">
        <v>759</v>
      </c>
      <c r="C67" s="65" t="s">
        <v>1006</v>
      </c>
      <c r="D67" s="65" t="s">
        <v>1005</v>
      </c>
      <c r="E67" s="68">
        <v>18000000</v>
      </c>
      <c r="F67" s="60"/>
      <c r="G67" s="67"/>
      <c r="H67" s="60">
        <v>43852</v>
      </c>
      <c r="I67" s="60">
        <v>43865</v>
      </c>
      <c r="J67" s="60">
        <v>43890</v>
      </c>
      <c r="K67" s="66">
        <f t="shared" si="16"/>
        <v>25</v>
      </c>
      <c r="L67" s="65" t="s">
        <v>759</v>
      </c>
      <c r="M67" s="50" t="s">
        <v>760</v>
      </c>
      <c r="N67" s="65" t="s">
        <v>759</v>
      </c>
      <c r="O67" s="50" t="s">
        <v>758</v>
      </c>
      <c r="Q67" s="50" t="s">
        <v>1004</v>
      </c>
      <c r="R67" s="50" t="s">
        <v>115</v>
      </c>
      <c r="S67" s="50" t="s">
        <v>1003</v>
      </c>
      <c r="T67" s="50" t="s">
        <v>130</v>
      </c>
      <c r="U67" s="65" t="s">
        <v>87</v>
      </c>
      <c r="V67" s="65" t="s">
        <v>86</v>
      </c>
      <c r="Y67" s="65" t="s">
        <v>1002</v>
      </c>
      <c r="Z67" s="58">
        <v>30</v>
      </c>
      <c r="AA67" s="64"/>
      <c r="AB67" s="60">
        <v>43831</v>
      </c>
      <c r="AC67" s="58">
        <v>114</v>
      </c>
      <c r="AD67" s="60">
        <v>43852</v>
      </c>
      <c r="AE67" s="60"/>
      <c r="AF67" s="51"/>
      <c r="AG67" s="63"/>
      <c r="AH67" s="62"/>
      <c r="AI67" s="62"/>
      <c r="AJ67" s="61">
        <f t="shared" si="27"/>
        <v>0</v>
      </c>
      <c r="AK67" s="60"/>
      <c r="AL67" s="59"/>
      <c r="AM67" s="84"/>
      <c r="AN67" s="57"/>
      <c r="AO67" s="58"/>
      <c r="AP67" s="57"/>
      <c r="AR67" s="57"/>
      <c r="AS67" s="56"/>
      <c r="AW67" s="51"/>
      <c r="AX67" s="55"/>
      <c r="AZ67" s="56"/>
      <c r="BE67" s="55"/>
      <c r="BF67" s="51"/>
      <c r="BJ67" s="51"/>
      <c r="BS67" s="51"/>
      <c r="BV67" s="51"/>
      <c r="BW67" s="51"/>
      <c r="CB67" s="51"/>
      <c r="CF67" s="54">
        <f t="shared" si="22"/>
        <v>0</v>
      </c>
      <c r="CG67" s="54">
        <f t="shared" si="23"/>
        <v>0</v>
      </c>
      <c r="CH67" s="53">
        <f t="shared" si="24"/>
        <v>43890</v>
      </c>
      <c r="CJ67" s="51">
        <f t="shared" si="25"/>
        <v>18000000</v>
      </c>
      <c r="CK67" s="51">
        <v>23981681</v>
      </c>
      <c r="CL67" s="51">
        <f t="shared" si="26"/>
        <v>-5981681</v>
      </c>
      <c r="CM67" s="52">
        <v>43585</v>
      </c>
      <c r="CN67" s="50" t="s">
        <v>1001</v>
      </c>
      <c r="CP67" s="51"/>
    </row>
    <row r="68" spans="1:98" s="95" customFormat="1" ht="16.5" customHeight="1" x14ac:dyDescent="0.3">
      <c r="A68" s="71">
        <v>67</v>
      </c>
      <c r="B68" s="83" t="s">
        <v>765</v>
      </c>
      <c r="C68" s="83" t="s">
        <v>766</v>
      </c>
      <c r="D68" s="83" t="s">
        <v>1000</v>
      </c>
      <c r="E68" s="112">
        <v>8067000</v>
      </c>
      <c r="F68" s="111"/>
      <c r="G68" s="110"/>
      <c r="H68" s="77">
        <v>43852</v>
      </c>
      <c r="I68" s="77">
        <v>43852</v>
      </c>
      <c r="J68" s="77">
        <v>43890</v>
      </c>
      <c r="K68" s="66">
        <f t="shared" si="16"/>
        <v>38</v>
      </c>
      <c r="L68" s="83" t="s">
        <v>765</v>
      </c>
      <c r="M68" s="95">
        <v>52.805799999999998</v>
      </c>
      <c r="N68" s="83" t="s">
        <v>765</v>
      </c>
      <c r="O68" s="95" t="s">
        <v>764</v>
      </c>
      <c r="Q68" s="83" t="s">
        <v>999</v>
      </c>
      <c r="R68" s="95" t="s">
        <v>115</v>
      </c>
      <c r="S68" s="95" t="s">
        <v>762</v>
      </c>
      <c r="T68" s="69" t="s">
        <v>130</v>
      </c>
      <c r="U68" s="92" t="s">
        <v>87</v>
      </c>
      <c r="V68" s="92" t="s">
        <v>86</v>
      </c>
      <c r="Y68" s="69" t="s">
        <v>998</v>
      </c>
      <c r="Z68" s="108">
        <v>66</v>
      </c>
      <c r="AA68" s="109">
        <v>8067000</v>
      </c>
      <c r="AB68" s="77">
        <v>43844</v>
      </c>
      <c r="AC68" s="108">
        <v>115</v>
      </c>
      <c r="AD68" s="77">
        <v>43852</v>
      </c>
      <c r="AE68" s="77">
        <v>43866</v>
      </c>
      <c r="AF68" s="107"/>
      <c r="AG68" s="106"/>
      <c r="AH68" s="105"/>
      <c r="AI68" s="105"/>
      <c r="AJ68" s="61">
        <f t="shared" si="27"/>
        <v>0</v>
      </c>
      <c r="AK68" s="104"/>
      <c r="AM68" s="96"/>
      <c r="AN68" s="74"/>
      <c r="AP68" s="74"/>
      <c r="AQ68" s="103"/>
      <c r="AR68" s="102"/>
      <c r="AS68" s="101"/>
      <c r="AW68" s="70"/>
      <c r="AX68" s="100"/>
      <c r="AZ68" s="101"/>
      <c r="BA68" s="99"/>
      <c r="BC68" s="99"/>
      <c r="BD68" s="99"/>
      <c r="BE68" s="100"/>
      <c r="BF68" s="96"/>
      <c r="BJ68" s="70"/>
      <c r="BN68" s="99"/>
      <c r="BP68" s="99"/>
      <c r="BQ68" s="99"/>
      <c r="BS68" s="96"/>
      <c r="BV68" s="96"/>
      <c r="BW68" s="70"/>
      <c r="CA68" s="99"/>
      <c r="CB68" s="96"/>
      <c r="CC68" s="99"/>
      <c r="CD68" s="99"/>
      <c r="CF68" s="97"/>
      <c r="CG68" s="97"/>
      <c r="CH68" s="98"/>
      <c r="CI68" s="97"/>
      <c r="CJ68" s="70"/>
      <c r="CK68" s="96"/>
      <c r="CL68" s="70"/>
      <c r="CM68" s="88"/>
      <c r="CN68" s="83"/>
      <c r="CO68" s="83"/>
      <c r="CP68" s="96"/>
      <c r="CQ68" s="70"/>
      <c r="CR68" s="70"/>
      <c r="CS68" s="96"/>
      <c r="CT68" s="71"/>
    </row>
    <row r="69" spans="1:98" s="95" customFormat="1" ht="16.5" customHeight="1" x14ac:dyDescent="0.3">
      <c r="A69" s="71">
        <v>68</v>
      </c>
      <c r="B69" s="83" t="s">
        <v>997</v>
      </c>
      <c r="C69" s="83" t="s">
        <v>996</v>
      </c>
      <c r="D69" s="83" t="s">
        <v>995</v>
      </c>
      <c r="E69" s="112">
        <v>200000000</v>
      </c>
      <c r="F69" s="111"/>
      <c r="G69" s="110"/>
      <c r="H69" s="77">
        <v>43873</v>
      </c>
      <c r="I69" s="77">
        <v>43873</v>
      </c>
      <c r="J69" s="77">
        <v>44012</v>
      </c>
      <c r="K69" s="66">
        <f t="shared" si="16"/>
        <v>139</v>
      </c>
      <c r="L69" s="83" t="s">
        <v>994</v>
      </c>
      <c r="M69" s="95" t="s">
        <v>993</v>
      </c>
      <c r="N69" s="83" t="s">
        <v>992</v>
      </c>
      <c r="O69" s="95" t="s">
        <v>991</v>
      </c>
      <c r="Q69" s="83" t="s">
        <v>990</v>
      </c>
      <c r="R69" s="95" t="s">
        <v>173</v>
      </c>
      <c r="S69" s="95" t="s">
        <v>989</v>
      </c>
      <c r="T69" s="69" t="s">
        <v>88</v>
      </c>
      <c r="U69" s="92" t="s">
        <v>497</v>
      </c>
      <c r="V69" s="92" t="s">
        <v>496</v>
      </c>
      <c r="Y69" s="69" t="s">
        <v>981</v>
      </c>
      <c r="Z69" s="108">
        <v>73</v>
      </c>
      <c r="AA69" s="109">
        <v>200000000</v>
      </c>
      <c r="AB69" s="77">
        <v>43847</v>
      </c>
      <c r="AC69" s="108">
        <v>149</v>
      </c>
      <c r="AD69" s="77">
        <v>43873</v>
      </c>
      <c r="AE69" s="77">
        <v>43873</v>
      </c>
      <c r="AF69" s="107"/>
      <c r="AG69" s="106"/>
      <c r="AH69" s="105"/>
      <c r="AI69" s="105"/>
      <c r="AJ69" s="61">
        <f t="shared" si="27"/>
        <v>0</v>
      </c>
      <c r="AK69" s="104"/>
      <c r="AM69" s="96"/>
      <c r="AN69" s="74"/>
      <c r="AP69" s="74"/>
      <c r="AQ69" s="103"/>
      <c r="AR69" s="102"/>
      <c r="AS69" s="101"/>
      <c r="AW69" s="70"/>
      <c r="AX69" s="100"/>
      <c r="AZ69" s="101"/>
      <c r="BA69" s="99"/>
      <c r="BC69" s="99"/>
      <c r="BD69" s="99"/>
      <c r="BE69" s="100"/>
      <c r="BF69" s="96"/>
      <c r="BJ69" s="70"/>
      <c r="BN69" s="99"/>
      <c r="BP69" s="99"/>
      <c r="BQ69" s="99"/>
      <c r="BS69" s="96"/>
      <c r="BV69" s="96"/>
      <c r="BW69" s="70"/>
      <c r="CA69" s="99"/>
      <c r="CB69" s="96"/>
      <c r="CC69" s="99"/>
      <c r="CD69" s="99"/>
      <c r="CF69" s="97"/>
      <c r="CG69" s="97"/>
      <c r="CH69" s="98"/>
      <c r="CI69" s="97"/>
      <c r="CJ69" s="70"/>
      <c r="CK69" s="96"/>
      <c r="CL69" s="70"/>
      <c r="CM69" s="88"/>
      <c r="CN69" s="83"/>
      <c r="CO69" s="83"/>
      <c r="CP69" s="96"/>
      <c r="CQ69" s="70"/>
      <c r="CR69" s="70"/>
      <c r="CS69" s="96"/>
      <c r="CT69" s="71"/>
    </row>
    <row r="70" spans="1:98" s="69" customFormat="1" ht="16.5" customHeight="1" x14ac:dyDescent="0.25">
      <c r="A70" s="71">
        <v>69</v>
      </c>
      <c r="B70" s="83" t="s">
        <v>985</v>
      </c>
      <c r="C70" s="83" t="s">
        <v>988</v>
      </c>
      <c r="D70" s="83" t="s">
        <v>987</v>
      </c>
      <c r="E70" s="80">
        <v>105000000</v>
      </c>
      <c r="F70" s="89"/>
      <c r="G70" s="89"/>
      <c r="H70" s="77">
        <v>43873</v>
      </c>
      <c r="I70" s="77">
        <v>43873</v>
      </c>
      <c r="J70" s="77">
        <v>44104</v>
      </c>
      <c r="K70" s="66">
        <f t="shared" si="16"/>
        <v>231</v>
      </c>
      <c r="L70" s="69" t="s">
        <v>985</v>
      </c>
      <c r="M70" s="69" t="s">
        <v>986</v>
      </c>
      <c r="N70" s="69" t="s">
        <v>985</v>
      </c>
      <c r="O70" s="69" t="s">
        <v>984</v>
      </c>
      <c r="Q70" s="69" t="s">
        <v>983</v>
      </c>
      <c r="R70" s="69" t="s">
        <v>115</v>
      </c>
      <c r="S70" s="69" t="s">
        <v>982</v>
      </c>
      <c r="T70" s="69" t="s">
        <v>130</v>
      </c>
      <c r="U70" s="92" t="s">
        <v>87</v>
      </c>
      <c r="V70" s="92" t="s">
        <v>86</v>
      </c>
      <c r="Y70" s="69" t="s">
        <v>981</v>
      </c>
      <c r="Z70" s="71">
        <v>156</v>
      </c>
      <c r="AA70" s="80">
        <v>105000000</v>
      </c>
      <c r="AB70" s="77">
        <v>43873</v>
      </c>
      <c r="AC70" s="71">
        <v>171</v>
      </c>
      <c r="AD70" s="77">
        <v>43873</v>
      </c>
      <c r="AE70" s="77">
        <v>43892</v>
      </c>
      <c r="AF70" s="70"/>
      <c r="AG70" s="79"/>
      <c r="AH70" s="91"/>
      <c r="AI70" s="72"/>
      <c r="AJ70" s="61">
        <f t="shared" si="27"/>
        <v>0</v>
      </c>
      <c r="AK70" s="77"/>
      <c r="AL70" s="76"/>
      <c r="AM70" s="75"/>
      <c r="AN70" s="72"/>
      <c r="AO70" s="71"/>
      <c r="AP70" s="72"/>
      <c r="AR70" s="91"/>
      <c r="AS70" s="73"/>
      <c r="AW70" s="70"/>
      <c r="AX70" s="72"/>
      <c r="AZ70" s="73"/>
      <c r="BE70" s="72"/>
      <c r="BF70" s="70"/>
      <c r="BJ70" s="70"/>
      <c r="BS70" s="70"/>
      <c r="BV70" s="70"/>
      <c r="BW70" s="70"/>
      <c r="CB70" s="70"/>
      <c r="CJ70" s="70"/>
      <c r="CK70" s="70"/>
      <c r="CL70" s="70"/>
      <c r="CM70" s="71"/>
    </row>
    <row r="71" spans="1:98" s="69" customFormat="1" ht="16.5" customHeight="1" x14ac:dyDescent="0.25">
      <c r="A71" s="71">
        <v>70</v>
      </c>
      <c r="B71" s="83" t="s">
        <v>977</v>
      </c>
      <c r="C71" s="83" t="s">
        <v>980</v>
      </c>
      <c r="D71" s="83" t="s">
        <v>979</v>
      </c>
      <c r="E71" s="80">
        <v>70700000</v>
      </c>
      <c r="F71" s="89"/>
      <c r="G71" s="89"/>
      <c r="H71" s="77">
        <v>43874</v>
      </c>
      <c r="I71" s="77">
        <v>43874</v>
      </c>
      <c r="J71" s="77">
        <v>44104</v>
      </c>
      <c r="K71" s="66">
        <f t="shared" si="16"/>
        <v>230</v>
      </c>
      <c r="L71" s="69" t="s">
        <v>977</v>
      </c>
      <c r="M71" s="69" t="s">
        <v>978</v>
      </c>
      <c r="N71" s="69" t="s">
        <v>977</v>
      </c>
      <c r="O71" s="69" t="s">
        <v>976</v>
      </c>
      <c r="Q71" s="69" t="s">
        <v>975</v>
      </c>
      <c r="R71" s="69" t="s">
        <v>950</v>
      </c>
      <c r="S71" s="69" t="s">
        <v>974</v>
      </c>
      <c r="T71" s="69" t="s">
        <v>130</v>
      </c>
      <c r="U71" s="92" t="s">
        <v>87</v>
      </c>
      <c r="V71" s="92" t="s">
        <v>86</v>
      </c>
      <c r="Y71" s="69" t="s">
        <v>973</v>
      </c>
      <c r="Z71" s="71">
        <v>157</v>
      </c>
      <c r="AA71" s="80">
        <v>70700000</v>
      </c>
      <c r="AB71" s="77">
        <v>43873</v>
      </c>
      <c r="AC71" s="71">
        <v>172</v>
      </c>
      <c r="AD71" s="77">
        <v>43874</v>
      </c>
      <c r="AE71" s="77">
        <v>43882</v>
      </c>
      <c r="AF71" s="70"/>
      <c r="AG71" s="79"/>
      <c r="AH71" s="91"/>
      <c r="AI71" s="72"/>
      <c r="AJ71" s="61">
        <f t="shared" si="27"/>
        <v>0</v>
      </c>
      <c r="AK71" s="77"/>
      <c r="AL71" s="76"/>
      <c r="AM71" s="75"/>
      <c r="AN71" s="72"/>
      <c r="AO71" s="71"/>
      <c r="AP71" s="72"/>
      <c r="AR71" s="91"/>
      <c r="AS71" s="73"/>
      <c r="AW71" s="70"/>
      <c r="AX71" s="72"/>
      <c r="AZ71" s="73"/>
      <c r="BE71" s="72"/>
      <c r="BF71" s="70"/>
      <c r="BJ71" s="70"/>
      <c r="BS71" s="70"/>
      <c r="BV71" s="70"/>
      <c r="BW71" s="70"/>
      <c r="CB71" s="70"/>
      <c r="CJ71" s="70"/>
      <c r="CK71" s="70"/>
      <c r="CL71" s="70"/>
      <c r="CM71" s="71"/>
    </row>
    <row r="72" spans="1:98" s="50" customFormat="1" ht="16.5" customHeight="1" x14ac:dyDescent="0.3">
      <c r="A72" s="58">
        <v>71</v>
      </c>
      <c r="B72" s="65" t="s">
        <v>968</v>
      </c>
      <c r="C72" s="65" t="s">
        <v>972</v>
      </c>
      <c r="D72" s="65" t="s">
        <v>971</v>
      </c>
      <c r="E72" s="68">
        <v>113999936</v>
      </c>
      <c r="F72" s="60"/>
      <c r="G72" s="67"/>
      <c r="H72" s="60">
        <v>43881</v>
      </c>
      <c r="I72" s="60">
        <v>43881</v>
      </c>
      <c r="J72" s="60">
        <v>44196</v>
      </c>
      <c r="K72" s="66">
        <f t="shared" ref="K72:K103" si="28">+J72-I72</f>
        <v>315</v>
      </c>
      <c r="L72" s="65" t="s">
        <v>970</v>
      </c>
      <c r="M72" s="50" t="s">
        <v>969</v>
      </c>
      <c r="N72" s="65" t="s">
        <v>968</v>
      </c>
      <c r="O72" s="50" t="s">
        <v>967</v>
      </c>
      <c r="Q72" s="50" t="s">
        <v>966</v>
      </c>
      <c r="R72" s="50" t="s">
        <v>965</v>
      </c>
      <c r="S72" s="50" t="s">
        <v>964</v>
      </c>
      <c r="T72" s="50" t="s">
        <v>963</v>
      </c>
      <c r="U72" s="65" t="s">
        <v>129</v>
      </c>
      <c r="V72" s="65" t="s">
        <v>128</v>
      </c>
      <c r="Y72" s="65" t="s">
        <v>958</v>
      </c>
      <c r="Z72" s="58">
        <v>177</v>
      </c>
      <c r="AA72" s="64">
        <v>113999936</v>
      </c>
      <c r="AB72" s="60">
        <v>43880</v>
      </c>
      <c r="AC72" s="58">
        <v>143</v>
      </c>
      <c r="AD72" s="60">
        <v>43881</v>
      </c>
      <c r="AE72" s="60" t="s">
        <v>14</v>
      </c>
      <c r="AF72" s="51"/>
      <c r="AG72" s="63"/>
      <c r="AH72" s="62"/>
      <c r="AI72" s="62"/>
      <c r="AJ72" s="61">
        <f t="shared" si="27"/>
        <v>0</v>
      </c>
      <c r="AK72" s="60"/>
      <c r="AL72" s="59"/>
      <c r="AM72" s="84"/>
      <c r="AN72" s="57"/>
      <c r="AO72" s="58"/>
      <c r="AP72" s="57"/>
      <c r="AR72" s="57"/>
      <c r="AS72" s="56"/>
      <c r="AW72" s="51"/>
      <c r="AX72" s="55"/>
      <c r="AZ72" s="56"/>
      <c r="BE72" s="55"/>
      <c r="BF72" s="51"/>
      <c r="BJ72" s="51"/>
      <c r="BS72" s="51"/>
      <c r="BV72" s="51"/>
      <c r="BW72" s="51"/>
      <c r="CB72" s="51"/>
      <c r="CF72" s="54">
        <f>+AF72+AS72+BF72+BS72</f>
        <v>0</v>
      </c>
      <c r="CG72" s="54">
        <f>+AJ72+AW72+BJ72+BW72</f>
        <v>0</v>
      </c>
      <c r="CH72" s="53">
        <f>IF(BV72&gt;0,BV72,IF(BI72&gt;0,BI72,IF(AV72&gt;0,AV72,IF(AI72&gt;0,AI72,J72))))</f>
        <v>44196</v>
      </c>
      <c r="CJ72" s="51">
        <f>+E72+AF72+AS72+BF72+BS72</f>
        <v>113999936</v>
      </c>
      <c r="CK72" s="51"/>
      <c r="CL72" s="51">
        <f>+CJ72-CK72</f>
        <v>113999936</v>
      </c>
      <c r="CM72" s="52"/>
      <c r="CP72" s="51"/>
    </row>
    <row r="73" spans="1:98" s="50" customFormat="1" ht="16.5" customHeight="1" x14ac:dyDescent="0.3">
      <c r="A73" s="58">
        <v>72</v>
      </c>
      <c r="B73" s="65" t="s">
        <v>341</v>
      </c>
      <c r="C73" s="65" t="s">
        <v>962</v>
      </c>
      <c r="D73" s="65" t="s">
        <v>961</v>
      </c>
      <c r="E73" s="68">
        <v>11459700</v>
      </c>
      <c r="F73" s="60"/>
      <c r="G73" s="67"/>
      <c r="H73" s="60">
        <v>43881</v>
      </c>
      <c r="I73" s="60">
        <v>43881</v>
      </c>
      <c r="J73" s="60">
        <v>43921</v>
      </c>
      <c r="K73" s="66">
        <f t="shared" si="28"/>
        <v>40</v>
      </c>
      <c r="L73" s="65" t="s">
        <v>343</v>
      </c>
      <c r="M73" s="50" t="s">
        <v>342</v>
      </c>
      <c r="N73" s="65" t="s">
        <v>341</v>
      </c>
      <c r="O73" s="50" t="s">
        <v>340</v>
      </c>
      <c r="Q73" s="50" t="s">
        <v>960</v>
      </c>
      <c r="R73" s="50" t="s">
        <v>233</v>
      </c>
      <c r="S73" s="50" t="s">
        <v>959</v>
      </c>
      <c r="T73" s="50" t="s">
        <v>130</v>
      </c>
      <c r="U73" s="65" t="s">
        <v>186</v>
      </c>
      <c r="V73" s="65" t="s">
        <v>185</v>
      </c>
      <c r="Y73" s="65" t="s">
        <v>958</v>
      </c>
      <c r="Z73" s="58">
        <v>135</v>
      </c>
      <c r="AA73" s="64">
        <v>11459700</v>
      </c>
      <c r="AB73" s="60">
        <v>43861</v>
      </c>
      <c r="AC73" s="58">
        <v>150</v>
      </c>
      <c r="AD73" s="60">
        <v>43881</v>
      </c>
      <c r="AE73" s="60">
        <v>43887</v>
      </c>
      <c r="AF73" s="51"/>
      <c r="AG73" s="63"/>
      <c r="AH73" s="62"/>
      <c r="AI73" s="62"/>
      <c r="AJ73" s="61">
        <f t="shared" si="27"/>
        <v>0</v>
      </c>
      <c r="AK73" s="60"/>
      <c r="AL73" s="59"/>
      <c r="AM73" s="84"/>
      <c r="AN73" s="57"/>
      <c r="AO73" s="58"/>
      <c r="AP73" s="57"/>
      <c r="AR73" s="57"/>
      <c r="AS73" s="56"/>
      <c r="AW73" s="51"/>
      <c r="AX73" s="55"/>
      <c r="AZ73" s="56"/>
      <c r="BE73" s="55"/>
      <c r="BF73" s="51"/>
      <c r="BJ73" s="51"/>
      <c r="BS73" s="51"/>
      <c r="BV73" s="51"/>
      <c r="BW73" s="51"/>
      <c r="CB73" s="51"/>
      <c r="CF73" s="54">
        <f>+AF73+AS73+BF73+BS73</f>
        <v>0</v>
      </c>
      <c r="CG73" s="54">
        <f>+AJ73+AW73+BJ73+BW73</f>
        <v>0</v>
      </c>
      <c r="CH73" s="53">
        <f>IF(BV73&gt;0,BV73,IF(BI73&gt;0,BI73,IF(AV73&gt;0,AV73,IF(AI73&gt;0,AI73,J73))))</f>
        <v>43921</v>
      </c>
      <c r="CJ73" s="51">
        <f>+E73+AF73+AS73+BF73+BS73</f>
        <v>11459700</v>
      </c>
      <c r="CK73" s="51"/>
      <c r="CL73" s="51">
        <f>+CJ73-CK73</f>
        <v>11459700</v>
      </c>
      <c r="CM73" s="52"/>
      <c r="CP73" s="51"/>
      <c r="CR73" s="50" t="s">
        <v>938</v>
      </c>
    </row>
    <row r="74" spans="1:98" s="69" customFormat="1" ht="16.5" customHeight="1" x14ac:dyDescent="0.25">
      <c r="A74" s="71">
        <v>73</v>
      </c>
      <c r="B74" s="83" t="s">
        <v>953</v>
      </c>
      <c r="C74" s="83" t="s">
        <v>957</v>
      </c>
      <c r="D74" s="83" t="s">
        <v>956</v>
      </c>
      <c r="E74" s="80">
        <v>9000000</v>
      </c>
      <c r="F74" s="89"/>
      <c r="G74" s="89"/>
      <c r="H74" s="77">
        <v>43881</v>
      </c>
      <c r="I74" s="77">
        <v>43881</v>
      </c>
      <c r="J74" s="77">
        <v>43941</v>
      </c>
      <c r="K74" s="66">
        <f t="shared" si="28"/>
        <v>60</v>
      </c>
      <c r="L74" s="81" t="s">
        <v>955</v>
      </c>
      <c r="M74" s="69" t="s">
        <v>954</v>
      </c>
      <c r="N74" s="69" t="s">
        <v>953</v>
      </c>
      <c r="O74" s="69" t="s">
        <v>952</v>
      </c>
      <c r="Q74" s="69" t="s">
        <v>951</v>
      </c>
      <c r="R74" s="69" t="s">
        <v>950</v>
      </c>
      <c r="S74" s="69" t="s">
        <v>949</v>
      </c>
      <c r="T74" s="69" t="s">
        <v>130</v>
      </c>
      <c r="U74" s="69" t="s">
        <v>948</v>
      </c>
      <c r="V74" s="69" t="s">
        <v>947</v>
      </c>
      <c r="Y74" s="69" t="s">
        <v>946</v>
      </c>
      <c r="Z74" s="71">
        <v>162</v>
      </c>
      <c r="AA74" s="80">
        <v>9000000</v>
      </c>
      <c r="AB74" s="77">
        <v>43878</v>
      </c>
      <c r="AC74" s="71">
        <v>173</v>
      </c>
      <c r="AD74" s="77">
        <v>43881</v>
      </c>
      <c r="AE74" s="77">
        <v>43900</v>
      </c>
      <c r="AF74" s="70"/>
      <c r="AG74" s="79"/>
      <c r="AH74" s="91"/>
      <c r="AI74" s="72"/>
      <c r="AJ74" s="61">
        <f t="shared" si="27"/>
        <v>0</v>
      </c>
      <c r="AK74" s="77"/>
      <c r="AL74" s="76"/>
      <c r="AM74" s="75"/>
      <c r="AN74" s="72"/>
      <c r="AO74" s="71"/>
      <c r="AP74" s="72"/>
      <c r="AR74" s="91"/>
      <c r="AS74" s="73"/>
      <c r="AW74" s="70"/>
      <c r="AX74" s="72"/>
      <c r="AZ74" s="73"/>
      <c r="BE74" s="72"/>
      <c r="BF74" s="70"/>
      <c r="BJ74" s="70"/>
      <c r="BS74" s="70"/>
      <c r="BV74" s="70"/>
      <c r="BW74" s="70"/>
      <c r="CB74" s="70"/>
      <c r="CF74" s="69">
        <f>+AF74+AS74+BF74+BS74</f>
        <v>0</v>
      </c>
      <c r="CG74" s="69">
        <f>+AJ74+AW74+BJ74+BW74</f>
        <v>0</v>
      </c>
      <c r="CH74" s="69">
        <f>IF(BV74&gt;0,BV74,IF(BI74&gt;0,BI74,IF(AV74&gt;0,AV74,IF(AI74&gt;0,AI74,J74))))</f>
        <v>43941</v>
      </c>
      <c r="CI74" s="69">
        <f>+K74+AJ74+AW74+BJ74+BW74</f>
        <v>60</v>
      </c>
      <c r="CJ74" s="70">
        <f>+E74+AF74+AS74+BF74+BS74</f>
        <v>9000000</v>
      </c>
      <c r="CK74" s="70"/>
      <c r="CL74" s="70">
        <f>+CJ74-CK74</f>
        <v>9000000</v>
      </c>
      <c r="CM74" s="71"/>
      <c r="CR74" s="69" t="s">
        <v>938</v>
      </c>
    </row>
    <row r="75" spans="1:98" s="69" customFormat="1" ht="16.5" customHeight="1" x14ac:dyDescent="0.25">
      <c r="A75" s="71">
        <v>74</v>
      </c>
      <c r="B75" s="83" t="s">
        <v>945</v>
      </c>
      <c r="C75" s="83" t="s">
        <v>944</v>
      </c>
      <c r="D75" s="83" t="s">
        <v>98</v>
      </c>
      <c r="E75" s="80">
        <v>6292000</v>
      </c>
      <c r="F75" s="89"/>
      <c r="G75" s="89"/>
      <c r="H75" s="77">
        <v>43885</v>
      </c>
      <c r="I75" s="77">
        <v>43896</v>
      </c>
      <c r="J75" s="77">
        <v>44196</v>
      </c>
      <c r="K75" s="66">
        <f t="shared" si="28"/>
        <v>300</v>
      </c>
      <c r="L75" s="69" t="s">
        <v>942</v>
      </c>
      <c r="M75" s="69" t="s">
        <v>943</v>
      </c>
      <c r="N75" s="69" t="s">
        <v>942</v>
      </c>
      <c r="O75" s="69" t="s">
        <v>941</v>
      </c>
      <c r="Q75" s="69" t="s">
        <v>940</v>
      </c>
      <c r="R75" s="69" t="s">
        <v>233</v>
      </c>
      <c r="S75" s="69" t="s">
        <v>939</v>
      </c>
      <c r="T75" s="69" t="s">
        <v>130</v>
      </c>
      <c r="U75" s="69" t="s">
        <v>400</v>
      </c>
      <c r="V75" s="69" t="s">
        <v>399</v>
      </c>
      <c r="Y75" s="69" t="s">
        <v>845</v>
      </c>
      <c r="Z75" s="71">
        <v>145</v>
      </c>
      <c r="AA75" s="80">
        <v>6292000</v>
      </c>
      <c r="AB75" s="77">
        <v>43868</v>
      </c>
      <c r="AC75" s="71">
        <v>174</v>
      </c>
      <c r="AD75" s="77">
        <v>43885</v>
      </c>
      <c r="AE75" s="77">
        <v>43896</v>
      </c>
      <c r="AF75" s="70"/>
      <c r="AG75" s="79"/>
      <c r="AH75" s="91"/>
      <c r="AI75" s="72"/>
      <c r="AJ75" s="61">
        <f t="shared" si="27"/>
        <v>0</v>
      </c>
      <c r="AK75" s="77"/>
      <c r="AL75" s="76"/>
      <c r="AM75" s="75"/>
      <c r="AN75" s="72"/>
      <c r="AO75" s="71"/>
      <c r="AP75" s="72"/>
      <c r="AR75" s="91"/>
      <c r="AS75" s="73"/>
      <c r="AW75" s="70"/>
      <c r="AX75" s="72"/>
      <c r="AZ75" s="73"/>
      <c r="BE75" s="72"/>
      <c r="BF75" s="70"/>
      <c r="BJ75" s="70"/>
      <c r="BS75" s="70"/>
      <c r="BV75" s="70"/>
      <c r="BW75" s="70"/>
      <c r="CB75" s="70"/>
      <c r="CF75" s="69">
        <f>+AF75+AS75+BF75+BS75</f>
        <v>0</v>
      </c>
      <c r="CG75" s="69">
        <f>+AJ75+AW75+BJ75+BW75</f>
        <v>0</v>
      </c>
      <c r="CH75" s="69">
        <f>IF(BV75&gt;0,BV75,IF(BI75&gt;0,BI75,IF(AV75&gt;0,AV75,IF(AI75&gt;0,AI75,J75))))</f>
        <v>44196</v>
      </c>
      <c r="CI75" s="69">
        <f>+K75+AJ75+AW75+BJ75+BW75</f>
        <v>300</v>
      </c>
      <c r="CJ75" s="70">
        <f>+E75+AF75+AS75+BF75+BS75</f>
        <v>6292000</v>
      </c>
      <c r="CK75" s="70"/>
      <c r="CL75" s="70">
        <f>+CJ75-CK75</f>
        <v>6292000</v>
      </c>
      <c r="CM75" s="71"/>
      <c r="CR75" s="69" t="s">
        <v>938</v>
      </c>
    </row>
    <row r="76" spans="1:98" s="50" customFormat="1" ht="16.5" customHeight="1" x14ac:dyDescent="0.3">
      <c r="A76" s="58">
        <v>75</v>
      </c>
      <c r="B76" s="65" t="s">
        <v>934</v>
      </c>
      <c r="C76" s="65" t="s">
        <v>937</v>
      </c>
      <c r="D76" s="65" t="s">
        <v>870</v>
      </c>
      <c r="E76" s="68">
        <v>30000000</v>
      </c>
      <c r="F76" s="60"/>
      <c r="G76" s="67"/>
      <c r="H76" s="60">
        <v>43885</v>
      </c>
      <c r="I76" s="60">
        <v>43887</v>
      </c>
      <c r="J76" s="60">
        <v>44043</v>
      </c>
      <c r="K76" s="66">
        <f t="shared" si="28"/>
        <v>156</v>
      </c>
      <c r="L76" s="65" t="s">
        <v>936</v>
      </c>
      <c r="M76" s="50" t="s">
        <v>935</v>
      </c>
      <c r="N76" s="65" t="s">
        <v>934</v>
      </c>
      <c r="O76" s="50" t="s">
        <v>933</v>
      </c>
      <c r="Q76" s="50" t="s">
        <v>589</v>
      </c>
      <c r="R76" s="50" t="s">
        <v>115</v>
      </c>
      <c r="S76" s="50" t="s">
        <v>932</v>
      </c>
      <c r="T76" s="50" t="s">
        <v>130</v>
      </c>
      <c r="U76" s="65" t="s">
        <v>87</v>
      </c>
      <c r="V76" s="65" t="s">
        <v>86</v>
      </c>
      <c r="W76" s="65" t="s">
        <v>497</v>
      </c>
      <c r="Y76" s="65" t="s">
        <v>872</v>
      </c>
      <c r="Z76" s="58">
        <v>71</v>
      </c>
      <c r="AA76" s="93">
        <v>30000000</v>
      </c>
      <c r="AB76" s="60">
        <v>43847</v>
      </c>
      <c r="AC76" s="58">
        <v>151</v>
      </c>
      <c r="AD76" s="60">
        <v>43885</v>
      </c>
      <c r="AE76" s="60">
        <v>43887</v>
      </c>
      <c r="AF76" s="51"/>
      <c r="AG76" s="63"/>
      <c r="AH76" s="62"/>
      <c r="AI76" s="62"/>
      <c r="AJ76" s="61">
        <f t="shared" si="27"/>
        <v>0</v>
      </c>
      <c r="AK76" s="60"/>
      <c r="AL76" s="59"/>
      <c r="AM76" s="84"/>
      <c r="AN76" s="57"/>
      <c r="AO76" s="58"/>
      <c r="AP76" s="57"/>
      <c r="AR76" s="57"/>
      <c r="AS76" s="56"/>
      <c r="AW76" s="51"/>
      <c r="AX76" s="55"/>
      <c r="AZ76" s="56"/>
      <c r="BE76" s="55"/>
      <c r="BF76" s="51"/>
      <c r="BJ76" s="51"/>
      <c r="BS76" s="51"/>
      <c r="BV76" s="51"/>
      <c r="BW76" s="51"/>
      <c r="CB76" s="51"/>
      <c r="CF76" s="54">
        <f>+AF76+AS76+BF76+BS76</f>
        <v>0</v>
      </c>
      <c r="CG76" s="54">
        <f>+AJ76+AW76+BJ76+BW76</f>
        <v>0</v>
      </c>
      <c r="CH76" s="53">
        <f>IF(BV76&gt;0,BV76,IF(BI76&gt;0,BI76,IF(AV76&gt;0,AV76,IF(AI76&gt;0,AI76,J76))))</f>
        <v>44043</v>
      </c>
      <c r="CJ76" s="51">
        <f>+E76+AF76+AS76+BF76+BS76</f>
        <v>30000000</v>
      </c>
      <c r="CK76" s="51"/>
      <c r="CL76" s="51">
        <f>+CJ76-CK76</f>
        <v>30000000</v>
      </c>
      <c r="CM76" s="52"/>
      <c r="CP76" s="51"/>
    </row>
    <row r="77" spans="1:98" s="69" customFormat="1" ht="16.5" customHeight="1" x14ac:dyDescent="0.25">
      <c r="A77" s="71">
        <v>76</v>
      </c>
      <c r="B77" s="83" t="s">
        <v>928</v>
      </c>
      <c r="C77" s="83" t="s">
        <v>931</v>
      </c>
      <c r="D77" s="83" t="s">
        <v>98</v>
      </c>
      <c r="E77" s="80">
        <v>70000000</v>
      </c>
      <c r="F77" s="89"/>
      <c r="G77" s="89"/>
      <c r="H77" s="77">
        <v>43886</v>
      </c>
      <c r="I77" s="77">
        <v>43887</v>
      </c>
      <c r="J77" s="77">
        <v>44196</v>
      </c>
      <c r="K77" s="66">
        <f t="shared" si="28"/>
        <v>309</v>
      </c>
      <c r="L77" s="69" t="s">
        <v>930</v>
      </c>
      <c r="M77" s="69" t="s">
        <v>929</v>
      </c>
      <c r="N77" s="69" t="s">
        <v>928</v>
      </c>
      <c r="O77" s="69" t="s">
        <v>927</v>
      </c>
      <c r="Q77" s="69" t="s">
        <v>926</v>
      </c>
      <c r="R77" s="69" t="s">
        <v>173</v>
      </c>
      <c r="S77" s="69" t="s">
        <v>925</v>
      </c>
      <c r="T77" s="69" t="s">
        <v>88</v>
      </c>
      <c r="U77" s="69" t="s">
        <v>85</v>
      </c>
      <c r="V77" s="69" t="s">
        <v>102</v>
      </c>
      <c r="Y77" s="69" t="s">
        <v>872</v>
      </c>
      <c r="Z77" s="71">
        <v>78</v>
      </c>
      <c r="AA77" s="80">
        <v>70000000</v>
      </c>
      <c r="AB77" s="77">
        <v>43847</v>
      </c>
      <c r="AC77" s="71">
        <v>175</v>
      </c>
      <c r="AD77" s="77">
        <v>43886</v>
      </c>
      <c r="AE77" s="77">
        <v>43887</v>
      </c>
      <c r="AF77" s="70"/>
      <c r="AG77" s="79"/>
      <c r="AH77" s="91"/>
      <c r="AI77" s="72"/>
      <c r="AJ77" s="61">
        <f t="shared" si="27"/>
        <v>0</v>
      </c>
      <c r="AK77" s="77"/>
      <c r="AL77" s="76"/>
      <c r="AM77" s="75"/>
      <c r="AN77" s="72"/>
      <c r="AO77" s="71"/>
      <c r="AP77" s="72"/>
      <c r="AR77" s="91"/>
      <c r="AS77" s="73"/>
      <c r="AW77" s="70"/>
      <c r="AX77" s="72"/>
      <c r="AZ77" s="73"/>
      <c r="BE77" s="72"/>
      <c r="BF77" s="70"/>
      <c r="BJ77" s="70"/>
      <c r="BS77" s="70"/>
      <c r="BV77" s="70"/>
      <c r="BW77" s="70"/>
      <c r="CB77" s="70"/>
      <c r="CJ77" s="70"/>
      <c r="CK77" s="70"/>
      <c r="CL77" s="70"/>
      <c r="CM77" s="71"/>
    </row>
    <row r="78" spans="1:98" s="69" customFormat="1" ht="16.5" customHeight="1" x14ac:dyDescent="0.25">
      <c r="A78" s="71">
        <v>77</v>
      </c>
      <c r="B78" s="83" t="s">
        <v>924</v>
      </c>
      <c r="C78" s="83" t="s">
        <v>923</v>
      </c>
      <c r="D78" s="83" t="s">
        <v>98</v>
      </c>
      <c r="E78" s="80">
        <v>15000000</v>
      </c>
      <c r="F78" s="89"/>
      <c r="G78" s="89"/>
      <c r="H78" s="77">
        <v>43886</v>
      </c>
      <c r="I78" s="77">
        <v>43887</v>
      </c>
      <c r="J78" s="77">
        <v>44196</v>
      </c>
      <c r="K78" s="66">
        <f t="shared" si="28"/>
        <v>309</v>
      </c>
      <c r="L78" s="69" t="s">
        <v>884</v>
      </c>
      <c r="M78" s="69" t="s">
        <v>883</v>
      </c>
      <c r="N78" s="69" t="s">
        <v>882</v>
      </c>
      <c r="O78" s="69" t="s">
        <v>881</v>
      </c>
      <c r="Q78" s="69" t="s">
        <v>922</v>
      </c>
      <c r="R78" s="69" t="s">
        <v>115</v>
      </c>
      <c r="S78" s="69" t="s">
        <v>879</v>
      </c>
      <c r="T78" s="69" t="s">
        <v>88</v>
      </c>
      <c r="U78" s="69" t="s">
        <v>87</v>
      </c>
      <c r="V78" s="69" t="s">
        <v>86</v>
      </c>
      <c r="W78" s="69" t="s">
        <v>85</v>
      </c>
      <c r="X78" s="69" t="s">
        <v>84</v>
      </c>
      <c r="Y78" s="69" t="s">
        <v>872</v>
      </c>
      <c r="Z78" s="71">
        <v>79</v>
      </c>
      <c r="AA78" s="80">
        <v>15000000</v>
      </c>
      <c r="AB78" s="77">
        <v>43850</v>
      </c>
      <c r="AC78" s="71">
        <v>176</v>
      </c>
      <c r="AD78" s="77">
        <v>43886</v>
      </c>
      <c r="AE78" s="77">
        <v>43881</v>
      </c>
      <c r="AF78" s="70"/>
      <c r="AG78" s="79"/>
      <c r="AH78" s="91"/>
      <c r="AI78" s="72"/>
      <c r="AJ78" s="61">
        <f t="shared" si="27"/>
        <v>0</v>
      </c>
      <c r="AK78" s="77"/>
      <c r="AL78" s="76"/>
      <c r="AM78" s="75"/>
      <c r="AN78" s="72"/>
      <c r="AO78" s="71"/>
      <c r="AP78" s="72"/>
      <c r="AR78" s="91"/>
      <c r="AS78" s="73"/>
      <c r="AW78" s="70"/>
      <c r="AX78" s="72"/>
      <c r="AZ78" s="73"/>
      <c r="BE78" s="72"/>
      <c r="BF78" s="70"/>
      <c r="BJ78" s="70"/>
      <c r="BS78" s="70"/>
      <c r="BV78" s="70"/>
      <c r="BW78" s="70"/>
      <c r="CB78" s="70"/>
      <c r="CJ78" s="70"/>
      <c r="CK78" s="70"/>
      <c r="CL78" s="70"/>
      <c r="CM78" s="71"/>
    </row>
    <row r="79" spans="1:98" s="50" customFormat="1" ht="16.5" customHeight="1" x14ac:dyDescent="0.3">
      <c r="A79" s="58">
        <v>78</v>
      </c>
      <c r="B79" s="65" t="s">
        <v>918</v>
      </c>
      <c r="C79" s="65" t="s">
        <v>921</v>
      </c>
      <c r="D79" s="65" t="s">
        <v>138</v>
      </c>
      <c r="E79" s="68">
        <v>16518033</v>
      </c>
      <c r="F79" s="60"/>
      <c r="G79" s="67"/>
      <c r="H79" s="60">
        <v>43886</v>
      </c>
      <c r="I79" s="60">
        <v>43887</v>
      </c>
      <c r="J79" s="60">
        <v>44196</v>
      </c>
      <c r="K79" s="66">
        <f t="shared" si="28"/>
        <v>309</v>
      </c>
      <c r="L79" s="65" t="s">
        <v>920</v>
      </c>
      <c r="M79" s="50" t="s">
        <v>919</v>
      </c>
      <c r="N79" s="65" t="s">
        <v>918</v>
      </c>
      <c r="O79" s="50" t="s">
        <v>917</v>
      </c>
      <c r="Q79" s="50" t="s">
        <v>916</v>
      </c>
      <c r="R79" s="50" t="s">
        <v>173</v>
      </c>
      <c r="S79" s="50" t="s">
        <v>915</v>
      </c>
      <c r="T79" s="50" t="s">
        <v>88</v>
      </c>
      <c r="U79" s="65" t="s">
        <v>87</v>
      </c>
      <c r="V79" s="65" t="s">
        <v>86</v>
      </c>
      <c r="W79" s="65" t="s">
        <v>85</v>
      </c>
      <c r="X79" s="65" t="s">
        <v>84</v>
      </c>
      <c r="Y79" s="65" t="s">
        <v>872</v>
      </c>
      <c r="Z79" s="58">
        <v>77</v>
      </c>
      <c r="AA79" s="64">
        <v>19000000</v>
      </c>
      <c r="AB79" s="60">
        <v>43847</v>
      </c>
      <c r="AC79" s="58">
        <v>155</v>
      </c>
      <c r="AD79" s="60">
        <v>43886</v>
      </c>
      <c r="AE79" s="60">
        <v>43887</v>
      </c>
      <c r="AF79" s="51"/>
      <c r="AG79" s="63"/>
      <c r="AH79" s="62"/>
      <c r="AI79" s="62"/>
      <c r="AJ79" s="61">
        <f t="shared" si="27"/>
        <v>0</v>
      </c>
      <c r="AK79" s="60"/>
      <c r="AL79" s="59"/>
      <c r="AM79" s="84"/>
      <c r="AN79" s="57"/>
      <c r="AO79" s="58"/>
      <c r="AP79" s="57"/>
      <c r="AR79" s="57"/>
      <c r="AS79" s="56"/>
      <c r="AW79" s="51"/>
      <c r="AX79" s="55"/>
      <c r="AZ79" s="56"/>
      <c r="BE79" s="55"/>
      <c r="BF79" s="51"/>
      <c r="BJ79" s="51"/>
      <c r="BS79" s="51"/>
      <c r="BV79" s="51"/>
      <c r="BW79" s="51"/>
      <c r="CB79" s="51"/>
      <c r="CF79" s="54">
        <f>+AF79+AS79+BF79+BS79</f>
        <v>0</v>
      </c>
      <c r="CG79" s="54">
        <f>+AJ79+AW79+BJ79+BW79</f>
        <v>0</v>
      </c>
      <c r="CH79" s="53">
        <f>IF(BV79&gt;0,BV79,IF(BI79&gt;0,BI79,IF(AV79&gt;0,AV79,IF(AI79&gt;0,AI79,J79))))</f>
        <v>44196</v>
      </c>
      <c r="CJ79" s="51">
        <f>+E79+AF79+AS79+BF79+BS79</f>
        <v>16518033</v>
      </c>
      <c r="CK79" s="51"/>
      <c r="CL79" s="51">
        <f>+CJ79-CK79</f>
        <v>16518033</v>
      </c>
      <c r="CM79" s="52"/>
      <c r="CP79" s="51"/>
    </row>
    <row r="80" spans="1:98" s="50" customFormat="1" ht="16.5" customHeight="1" x14ac:dyDescent="0.3">
      <c r="A80" s="58">
        <v>79</v>
      </c>
      <c r="B80" s="65" t="s">
        <v>166</v>
      </c>
      <c r="C80" s="65" t="s">
        <v>914</v>
      </c>
      <c r="D80" s="65" t="s">
        <v>794</v>
      </c>
      <c r="E80" s="68">
        <v>124217400</v>
      </c>
      <c r="F80" s="60"/>
      <c r="G80" s="67"/>
      <c r="H80" s="60">
        <v>43886</v>
      </c>
      <c r="I80" s="60">
        <v>43892</v>
      </c>
      <c r="J80" s="60">
        <v>43921</v>
      </c>
      <c r="K80" s="66">
        <f t="shared" si="28"/>
        <v>29</v>
      </c>
      <c r="L80" s="65" t="s">
        <v>168</v>
      </c>
      <c r="M80" s="50" t="s">
        <v>167</v>
      </c>
      <c r="N80" s="65" t="s">
        <v>166</v>
      </c>
      <c r="O80" s="50" t="s">
        <v>165</v>
      </c>
      <c r="Q80" s="50" t="s">
        <v>913</v>
      </c>
      <c r="R80" s="50" t="s">
        <v>197</v>
      </c>
      <c r="S80" s="50" t="s">
        <v>163</v>
      </c>
      <c r="T80" s="50" t="s">
        <v>88</v>
      </c>
      <c r="U80" s="65" t="s">
        <v>87</v>
      </c>
      <c r="V80" s="65" t="s">
        <v>86</v>
      </c>
      <c r="W80" s="65" t="s">
        <v>85</v>
      </c>
      <c r="X80" s="65" t="s">
        <v>84</v>
      </c>
      <c r="Y80" s="65" t="s">
        <v>595</v>
      </c>
      <c r="Z80" s="58">
        <v>76</v>
      </c>
      <c r="AA80" s="64">
        <v>124217400</v>
      </c>
      <c r="AB80" s="60">
        <v>43847</v>
      </c>
      <c r="AC80" s="58">
        <v>156</v>
      </c>
      <c r="AD80" s="60">
        <v>43886</v>
      </c>
      <c r="AE80" s="60">
        <v>43892</v>
      </c>
      <c r="AF80" s="51">
        <v>62108000</v>
      </c>
      <c r="AG80" s="63"/>
      <c r="AH80" s="62"/>
      <c r="AI80" s="62"/>
      <c r="AJ80" s="61">
        <f t="shared" si="27"/>
        <v>0</v>
      </c>
      <c r="AK80" s="60">
        <v>43909</v>
      </c>
      <c r="AL80" s="59">
        <v>286</v>
      </c>
      <c r="AM80" s="51">
        <v>62108000</v>
      </c>
      <c r="AN80" s="57">
        <v>43899</v>
      </c>
      <c r="AO80" s="58">
        <v>274</v>
      </c>
      <c r="AP80" s="57">
        <v>43909</v>
      </c>
      <c r="AQ80" s="50" t="s">
        <v>791</v>
      </c>
      <c r="AR80" s="57">
        <v>43910</v>
      </c>
      <c r="AS80" s="56"/>
      <c r="AW80" s="51"/>
      <c r="AX80" s="55"/>
      <c r="AZ80" s="56"/>
      <c r="BE80" s="55"/>
      <c r="BF80" s="51"/>
      <c r="BJ80" s="51"/>
      <c r="BS80" s="51"/>
      <c r="BV80" s="51"/>
      <c r="BW80" s="51"/>
      <c r="CB80" s="51"/>
      <c r="CF80" s="54">
        <f>+AF80+AS80+BF80+BS80</f>
        <v>62108000</v>
      </c>
      <c r="CG80" s="54">
        <f>+AJ80+AW80+BJ80+BW80</f>
        <v>0</v>
      </c>
      <c r="CH80" s="53">
        <f>IF(BV80&gt;0,BV80,IF(BI80&gt;0,BI80,IF(AV80&gt;0,AV80,IF(AI80&gt;0,AI80,J80))))</f>
        <v>43921</v>
      </c>
      <c r="CJ80" s="51">
        <f>+E80+AF80+AS80+BF80+BS80</f>
        <v>186325400</v>
      </c>
      <c r="CK80" s="51"/>
      <c r="CL80" s="51">
        <f>+CJ80-CK80</f>
        <v>186325400</v>
      </c>
      <c r="CM80" s="52"/>
      <c r="CP80" s="51"/>
    </row>
    <row r="81" spans="1:94" s="69" customFormat="1" ht="16.5" customHeight="1" x14ac:dyDescent="0.25">
      <c r="A81" s="71">
        <v>80</v>
      </c>
      <c r="B81" s="83" t="s">
        <v>909</v>
      </c>
      <c r="C81" s="83" t="s">
        <v>912</v>
      </c>
      <c r="D81" s="83" t="s">
        <v>911</v>
      </c>
      <c r="E81" s="80">
        <v>30000000</v>
      </c>
      <c r="F81" s="89"/>
      <c r="G81" s="89"/>
      <c r="H81" s="77">
        <v>43886</v>
      </c>
      <c r="I81" s="77">
        <v>43893</v>
      </c>
      <c r="J81" s="77">
        <v>44196</v>
      </c>
      <c r="K81" s="66">
        <f t="shared" si="28"/>
        <v>303</v>
      </c>
      <c r="L81" s="69" t="s">
        <v>910</v>
      </c>
      <c r="M81" s="69">
        <v>322549</v>
      </c>
      <c r="N81" s="83" t="s">
        <v>909</v>
      </c>
      <c r="O81" s="69" t="s">
        <v>908</v>
      </c>
      <c r="Q81" s="69" t="s">
        <v>907</v>
      </c>
      <c r="R81" s="69" t="s">
        <v>104</v>
      </c>
      <c r="S81" s="69" t="s">
        <v>906</v>
      </c>
      <c r="T81" s="69" t="s">
        <v>88</v>
      </c>
      <c r="U81" s="69" t="s">
        <v>85</v>
      </c>
      <c r="V81" s="69" t="s">
        <v>102</v>
      </c>
      <c r="Y81" s="69" t="s">
        <v>905</v>
      </c>
      <c r="Z81" s="71">
        <v>127</v>
      </c>
      <c r="AA81" s="80">
        <v>30000000</v>
      </c>
      <c r="AB81" s="77">
        <v>43861</v>
      </c>
      <c r="AC81" s="71">
        <v>177</v>
      </c>
      <c r="AD81" s="77">
        <v>43886</v>
      </c>
      <c r="AE81" s="77">
        <v>43893</v>
      </c>
      <c r="AF81" s="70"/>
      <c r="AG81" s="79"/>
      <c r="AH81" s="91"/>
      <c r="AI81" s="72"/>
      <c r="AJ81" s="61">
        <f t="shared" si="27"/>
        <v>0</v>
      </c>
      <c r="AK81" s="77"/>
      <c r="AL81" s="76"/>
      <c r="AM81" s="75"/>
      <c r="AN81" s="72"/>
      <c r="AO81" s="71"/>
      <c r="AP81" s="72"/>
      <c r="AR81" s="91"/>
      <c r="AS81" s="73"/>
      <c r="AW81" s="70"/>
      <c r="AX81" s="72"/>
      <c r="AZ81" s="73"/>
      <c r="BE81" s="72"/>
      <c r="BF81" s="70"/>
      <c r="BJ81" s="70"/>
      <c r="BS81" s="70"/>
      <c r="BV81" s="70"/>
      <c r="BW81" s="70"/>
      <c r="CB81" s="70"/>
      <c r="CJ81" s="70"/>
      <c r="CK81" s="70"/>
      <c r="CL81" s="70"/>
      <c r="CM81" s="71"/>
    </row>
    <row r="82" spans="1:94" s="69" customFormat="1" ht="16.5" customHeight="1" x14ac:dyDescent="0.25">
      <c r="A82" s="71">
        <v>81</v>
      </c>
      <c r="B82" s="83" t="s">
        <v>904</v>
      </c>
      <c r="C82" s="83" t="s">
        <v>903</v>
      </c>
      <c r="D82" s="83" t="s">
        <v>852</v>
      </c>
      <c r="E82" s="80">
        <v>30000000</v>
      </c>
      <c r="F82" s="89"/>
      <c r="G82" s="89"/>
      <c r="H82" s="77">
        <v>43886</v>
      </c>
      <c r="I82" s="77">
        <v>43888</v>
      </c>
      <c r="J82" s="77">
        <v>44073</v>
      </c>
      <c r="K82" s="66">
        <f t="shared" si="28"/>
        <v>185</v>
      </c>
      <c r="L82" s="69" t="s">
        <v>902</v>
      </c>
      <c r="M82" s="69">
        <v>715104</v>
      </c>
      <c r="N82" s="69" t="s">
        <v>901</v>
      </c>
      <c r="O82" s="69" t="s">
        <v>900</v>
      </c>
      <c r="Q82" s="69" t="s">
        <v>899</v>
      </c>
      <c r="R82" s="69" t="s">
        <v>104</v>
      </c>
      <c r="S82" s="69" t="s">
        <v>898</v>
      </c>
      <c r="T82" s="69" t="s">
        <v>88</v>
      </c>
      <c r="U82" s="69" t="s">
        <v>85</v>
      </c>
      <c r="V82" s="69" t="s">
        <v>102</v>
      </c>
      <c r="Y82" s="69" t="s">
        <v>854</v>
      </c>
      <c r="Z82" s="71">
        <v>75</v>
      </c>
      <c r="AA82" s="80">
        <v>30000000</v>
      </c>
      <c r="AB82" s="77">
        <v>43847</v>
      </c>
      <c r="AC82" s="71">
        <v>178</v>
      </c>
      <c r="AD82" s="77">
        <v>43886</v>
      </c>
      <c r="AE82" s="77">
        <v>43888</v>
      </c>
      <c r="AF82" s="70"/>
      <c r="AG82" s="79"/>
      <c r="AH82" s="91"/>
      <c r="AI82" s="72"/>
      <c r="AJ82" s="61">
        <f t="shared" si="27"/>
        <v>0</v>
      </c>
      <c r="AK82" s="77"/>
      <c r="AL82" s="76"/>
      <c r="AM82" s="75"/>
      <c r="AN82" s="72"/>
      <c r="AO82" s="71"/>
      <c r="AP82" s="72"/>
      <c r="AR82" s="91"/>
      <c r="AS82" s="73"/>
      <c r="AW82" s="70"/>
      <c r="AX82" s="72"/>
      <c r="AZ82" s="73"/>
      <c r="BE82" s="72"/>
      <c r="BF82" s="70"/>
      <c r="BJ82" s="70"/>
      <c r="BS82" s="70"/>
      <c r="BV82" s="70"/>
      <c r="BW82" s="70"/>
      <c r="CB82" s="70"/>
      <c r="CJ82" s="70"/>
      <c r="CK82" s="70"/>
      <c r="CL82" s="70"/>
      <c r="CM82" s="71"/>
    </row>
    <row r="83" spans="1:94" s="50" customFormat="1" ht="16.5" customHeight="1" x14ac:dyDescent="0.3">
      <c r="A83" s="58">
        <v>82</v>
      </c>
      <c r="B83" s="65" t="s">
        <v>895</v>
      </c>
      <c r="C83" s="65" t="s">
        <v>897</v>
      </c>
      <c r="D83" s="65" t="s">
        <v>896</v>
      </c>
      <c r="E83" s="68">
        <v>30000000</v>
      </c>
      <c r="F83" s="60"/>
      <c r="G83" s="67"/>
      <c r="H83" s="60">
        <v>43886</v>
      </c>
      <c r="I83" s="60">
        <v>43887</v>
      </c>
      <c r="J83" s="60">
        <v>44073</v>
      </c>
      <c r="K83" s="66">
        <f t="shared" si="28"/>
        <v>186</v>
      </c>
      <c r="L83" s="65" t="s">
        <v>95</v>
      </c>
      <c r="M83" s="50" t="s">
        <v>94</v>
      </c>
      <c r="N83" s="65" t="s">
        <v>895</v>
      </c>
      <c r="O83" s="50" t="s">
        <v>92</v>
      </c>
      <c r="Q83" s="50" t="s">
        <v>894</v>
      </c>
      <c r="R83" s="50" t="s">
        <v>90</v>
      </c>
      <c r="S83" s="50" t="s">
        <v>893</v>
      </c>
      <c r="T83" s="50" t="s">
        <v>88</v>
      </c>
      <c r="U83" s="65" t="s">
        <v>87</v>
      </c>
      <c r="V83" s="65" t="s">
        <v>86</v>
      </c>
      <c r="W83" s="65" t="s">
        <v>85</v>
      </c>
      <c r="X83" s="65" t="s">
        <v>84</v>
      </c>
      <c r="Y83" s="65" t="s">
        <v>872</v>
      </c>
      <c r="Z83" s="58">
        <v>69</v>
      </c>
      <c r="AA83" s="64">
        <v>30000000</v>
      </c>
      <c r="AB83" s="60">
        <v>43847</v>
      </c>
      <c r="AC83" s="58">
        <v>157</v>
      </c>
      <c r="AD83" s="60">
        <v>43886</v>
      </c>
      <c r="AE83" s="60">
        <v>43887</v>
      </c>
      <c r="AF83" s="51"/>
      <c r="AG83" s="63"/>
      <c r="AH83" s="62"/>
      <c r="AI83" s="62"/>
      <c r="AJ83" s="61">
        <f t="shared" si="27"/>
        <v>0</v>
      </c>
      <c r="AK83" s="60"/>
      <c r="AL83" s="59"/>
      <c r="AM83" s="84"/>
      <c r="AN83" s="57"/>
      <c r="AO83" s="58"/>
      <c r="AP83" s="57"/>
      <c r="AR83" s="57"/>
      <c r="AS83" s="56"/>
      <c r="AW83" s="51"/>
      <c r="AX83" s="55"/>
      <c r="AZ83" s="56"/>
      <c r="BE83" s="55"/>
      <c r="BF83" s="51"/>
      <c r="BJ83" s="51"/>
      <c r="BS83" s="51"/>
      <c r="BV83" s="51"/>
      <c r="BW83" s="51"/>
      <c r="CB83" s="51"/>
      <c r="CF83" s="54">
        <f>+AF83+AS83+BF83+BS83</f>
        <v>0</v>
      </c>
      <c r="CG83" s="54">
        <f>+AJ83+AW83+BJ83+BW83</f>
        <v>0</v>
      </c>
      <c r="CH83" s="53">
        <f>IF(BV83&gt;0,BV83,IF(BI83&gt;0,BI83,IF(AV83&gt;0,AV83,IF(AI83&gt;0,AI83,J83))))</f>
        <v>44073</v>
      </c>
      <c r="CJ83" s="51">
        <f>+E83+AF83+AS83+BF83+BS83</f>
        <v>30000000</v>
      </c>
      <c r="CK83" s="51"/>
      <c r="CL83" s="51">
        <f>+CJ83-CK83</f>
        <v>30000000</v>
      </c>
      <c r="CM83" s="52"/>
      <c r="CP83" s="51"/>
    </row>
    <row r="84" spans="1:94" s="50" customFormat="1" ht="16.5" customHeight="1" x14ac:dyDescent="0.3">
      <c r="A84" s="58">
        <v>83</v>
      </c>
      <c r="B84" s="65" t="s">
        <v>889</v>
      </c>
      <c r="C84" s="65" t="s">
        <v>892</v>
      </c>
      <c r="D84" s="65" t="s">
        <v>891</v>
      </c>
      <c r="E84" s="68">
        <v>47057500</v>
      </c>
      <c r="F84" s="60"/>
      <c r="G84" s="67"/>
      <c r="H84" s="60">
        <v>43886</v>
      </c>
      <c r="I84" s="60">
        <v>43886</v>
      </c>
      <c r="J84" s="60">
        <v>44104</v>
      </c>
      <c r="K84" s="66">
        <f t="shared" si="28"/>
        <v>218</v>
      </c>
      <c r="L84" s="65" t="s">
        <v>889</v>
      </c>
      <c r="M84" s="50" t="s">
        <v>890</v>
      </c>
      <c r="N84" s="65" t="s">
        <v>889</v>
      </c>
      <c r="O84" s="50" t="s">
        <v>888</v>
      </c>
      <c r="Q84" s="50" t="s">
        <v>710</v>
      </c>
      <c r="R84" s="50" t="s">
        <v>115</v>
      </c>
      <c r="S84" s="50" t="s">
        <v>887</v>
      </c>
      <c r="T84" s="50" t="s">
        <v>130</v>
      </c>
      <c r="U84" s="65" t="s">
        <v>87</v>
      </c>
      <c r="V84" s="65" t="s">
        <v>86</v>
      </c>
      <c r="W84" s="65"/>
      <c r="X84" s="65"/>
      <c r="Y84" s="65" t="s">
        <v>886</v>
      </c>
      <c r="Z84" s="58">
        <v>187</v>
      </c>
      <c r="AA84" s="64">
        <v>47057500</v>
      </c>
      <c r="AB84" s="60">
        <v>43882</v>
      </c>
      <c r="AC84" s="58">
        <v>162</v>
      </c>
      <c r="AD84" s="60">
        <v>43886</v>
      </c>
      <c r="AE84" s="60">
        <v>43892</v>
      </c>
      <c r="AF84" s="51"/>
      <c r="AG84" s="63"/>
      <c r="AH84" s="62"/>
      <c r="AI84" s="62"/>
      <c r="AJ84" s="61">
        <f t="shared" si="27"/>
        <v>0</v>
      </c>
      <c r="AK84" s="60"/>
      <c r="AL84" s="59"/>
      <c r="AM84" s="84"/>
      <c r="AN84" s="57"/>
      <c r="AO84" s="58"/>
      <c r="AP84" s="57"/>
      <c r="AR84" s="57"/>
      <c r="AS84" s="56"/>
      <c r="AW84" s="51"/>
      <c r="AX84" s="55"/>
      <c r="AZ84" s="56"/>
      <c r="BE84" s="55"/>
      <c r="BF84" s="51"/>
      <c r="BJ84" s="51"/>
      <c r="BS84" s="51"/>
      <c r="BV84" s="51"/>
      <c r="BW84" s="51"/>
      <c r="CB84" s="51"/>
      <c r="CF84" s="54">
        <f>+AF84+AS84+BF84+BS84</f>
        <v>0</v>
      </c>
      <c r="CG84" s="54">
        <f>+AJ84+AW84+BJ84+BW84</f>
        <v>0</v>
      </c>
      <c r="CH84" s="53">
        <f>IF(BV84&gt;0,BV84,IF(BI84&gt;0,BI84,IF(AV84&gt;0,AV84,IF(AI84&gt;0,AI84,J84))))</f>
        <v>44104</v>
      </c>
      <c r="CJ84" s="51">
        <f>+E84+AF84+AS84+BF84+BS84</f>
        <v>47057500</v>
      </c>
      <c r="CK84" s="51"/>
      <c r="CL84" s="51">
        <f>+CJ84-CK84</f>
        <v>47057500</v>
      </c>
      <c r="CM84" s="52"/>
      <c r="CP84" s="51"/>
    </row>
    <row r="85" spans="1:94" s="50" customFormat="1" ht="16.5" customHeight="1" x14ac:dyDescent="0.3">
      <c r="A85" s="58">
        <v>84</v>
      </c>
      <c r="B85" s="65" t="s">
        <v>882</v>
      </c>
      <c r="C85" s="65" t="s">
        <v>885</v>
      </c>
      <c r="D85" s="65" t="s">
        <v>794</v>
      </c>
      <c r="E85" s="68">
        <v>5000000</v>
      </c>
      <c r="F85" s="60"/>
      <c r="G85" s="67"/>
      <c r="H85" s="60">
        <v>43886</v>
      </c>
      <c r="I85" s="60">
        <v>43888</v>
      </c>
      <c r="J85" s="60">
        <v>43921</v>
      </c>
      <c r="K85" s="66">
        <f t="shared" si="28"/>
        <v>33</v>
      </c>
      <c r="L85" s="65" t="s">
        <v>884</v>
      </c>
      <c r="M85" s="50" t="s">
        <v>883</v>
      </c>
      <c r="N85" s="65" t="s">
        <v>882</v>
      </c>
      <c r="O85" s="50" t="s">
        <v>881</v>
      </c>
      <c r="Q85" s="50" t="s">
        <v>880</v>
      </c>
      <c r="R85" s="50" t="s">
        <v>197</v>
      </c>
      <c r="S85" s="50" t="s">
        <v>879</v>
      </c>
      <c r="T85" s="50" t="s">
        <v>88</v>
      </c>
      <c r="U85" s="65" t="s">
        <v>87</v>
      </c>
      <c r="V85" s="65" t="s">
        <v>86</v>
      </c>
      <c r="W85" s="65" t="s">
        <v>85</v>
      </c>
      <c r="X85" s="65" t="s">
        <v>84</v>
      </c>
      <c r="Y85" s="65" t="s">
        <v>872</v>
      </c>
      <c r="Z85" s="58">
        <v>67</v>
      </c>
      <c r="AA85" s="64">
        <v>5000000</v>
      </c>
      <c r="AB85" s="60">
        <v>43847</v>
      </c>
      <c r="AC85" s="58">
        <v>159</v>
      </c>
      <c r="AD85" s="60">
        <v>43886</v>
      </c>
      <c r="AE85" s="60">
        <v>43888</v>
      </c>
      <c r="AF85" s="51"/>
      <c r="AG85" s="63"/>
      <c r="AH85" s="62"/>
      <c r="AI85" s="62"/>
      <c r="AJ85" s="61">
        <f t="shared" si="27"/>
        <v>0</v>
      </c>
      <c r="AK85" s="60"/>
      <c r="AL85" s="59"/>
      <c r="AM85" s="84"/>
      <c r="AN85" s="57"/>
      <c r="AO85" s="58"/>
      <c r="AP85" s="57"/>
      <c r="AR85" s="57"/>
      <c r="AS85" s="56"/>
      <c r="AW85" s="51"/>
      <c r="AX85" s="55"/>
      <c r="AZ85" s="56"/>
      <c r="BE85" s="55"/>
      <c r="BF85" s="51"/>
      <c r="BJ85" s="51"/>
      <c r="BS85" s="51"/>
      <c r="BV85" s="51"/>
      <c r="BW85" s="51"/>
      <c r="CB85" s="51"/>
      <c r="CF85" s="54">
        <f>+AF85+AS85+BF85+BS85</f>
        <v>0</v>
      </c>
      <c r="CG85" s="54">
        <f>+AJ85+AW85+BJ85+BW85</f>
        <v>0</v>
      </c>
      <c r="CH85" s="53">
        <f>IF(BV85&gt;0,BV85,IF(BI85&gt;0,BI85,IF(AV85&gt;0,AV85,IF(AI85&gt;0,AI85,J85))))</f>
        <v>43921</v>
      </c>
      <c r="CJ85" s="51">
        <f>+E85+AF85+AS85+BF85+BS85</f>
        <v>5000000</v>
      </c>
      <c r="CK85" s="51"/>
      <c r="CL85" s="51">
        <f>+CJ85-CK85</f>
        <v>5000000</v>
      </c>
      <c r="CM85" s="52"/>
      <c r="CP85" s="51"/>
    </row>
    <row r="86" spans="1:94" s="69" customFormat="1" ht="16.5" customHeight="1" x14ac:dyDescent="0.25">
      <c r="A86" s="71">
        <v>85</v>
      </c>
      <c r="B86" s="83" t="s">
        <v>210</v>
      </c>
      <c r="C86" s="83" t="s">
        <v>878</v>
      </c>
      <c r="D86" s="83" t="s">
        <v>877</v>
      </c>
      <c r="E86" s="80">
        <v>124480908</v>
      </c>
      <c r="F86" s="89"/>
      <c r="G86" s="89"/>
      <c r="H86" s="77">
        <v>43887</v>
      </c>
      <c r="I86" s="77">
        <v>43887</v>
      </c>
      <c r="J86" s="77">
        <v>44196</v>
      </c>
      <c r="K86" s="66">
        <f t="shared" si="28"/>
        <v>309</v>
      </c>
      <c r="L86" s="69" t="s">
        <v>212</v>
      </c>
      <c r="M86" s="69" t="s">
        <v>876</v>
      </c>
      <c r="N86" s="69" t="s">
        <v>875</v>
      </c>
      <c r="O86" s="69" t="s">
        <v>209</v>
      </c>
      <c r="Q86" s="69" t="s">
        <v>874</v>
      </c>
      <c r="R86" s="69" t="s">
        <v>104</v>
      </c>
      <c r="S86" s="69" t="s">
        <v>873</v>
      </c>
      <c r="T86" s="69" t="s">
        <v>88</v>
      </c>
      <c r="U86" s="69" t="s">
        <v>85</v>
      </c>
      <c r="V86" s="69" t="s">
        <v>102</v>
      </c>
      <c r="Y86" s="69" t="s">
        <v>872</v>
      </c>
      <c r="Z86" s="71">
        <v>128</v>
      </c>
      <c r="AA86" s="80">
        <v>124480908</v>
      </c>
      <c r="AB86" s="77">
        <v>43861</v>
      </c>
      <c r="AC86" s="71">
        <v>179</v>
      </c>
      <c r="AD86" s="77">
        <v>43887</v>
      </c>
      <c r="AE86" s="77">
        <v>43887</v>
      </c>
      <c r="AF86" s="70"/>
      <c r="AG86" s="79"/>
      <c r="AH86" s="91"/>
      <c r="AI86" s="72"/>
      <c r="AJ86" s="61">
        <f t="shared" si="27"/>
        <v>0</v>
      </c>
      <c r="AK86" s="77"/>
      <c r="AL86" s="76"/>
      <c r="AM86" s="75"/>
      <c r="AN86" s="72"/>
      <c r="AO86" s="71"/>
      <c r="AP86" s="72"/>
      <c r="AR86" s="91"/>
      <c r="AS86" s="73"/>
      <c r="AW86" s="70"/>
      <c r="AX86" s="72"/>
      <c r="AZ86" s="73"/>
      <c r="BE86" s="72"/>
      <c r="BF86" s="70"/>
      <c r="BJ86" s="70"/>
      <c r="BS86" s="70"/>
      <c r="BV86" s="70"/>
      <c r="BW86" s="70"/>
      <c r="CB86" s="70"/>
      <c r="CJ86" s="70"/>
      <c r="CK86" s="70"/>
      <c r="CL86" s="70"/>
      <c r="CM86" s="71"/>
    </row>
    <row r="87" spans="1:94" s="50" customFormat="1" ht="16.5" customHeight="1" x14ac:dyDescent="0.3">
      <c r="A87" s="58">
        <v>86</v>
      </c>
      <c r="B87" s="65" t="s">
        <v>867</v>
      </c>
      <c r="C87" s="65" t="s">
        <v>871</v>
      </c>
      <c r="D87" s="65" t="s">
        <v>870</v>
      </c>
      <c r="E87" s="68">
        <v>49020000</v>
      </c>
      <c r="F87" s="60"/>
      <c r="G87" s="67"/>
      <c r="H87" s="60">
        <v>43887</v>
      </c>
      <c r="I87" s="60">
        <v>43889</v>
      </c>
      <c r="J87" s="60">
        <v>44043</v>
      </c>
      <c r="K87" s="66">
        <f t="shared" si="28"/>
        <v>154</v>
      </c>
      <c r="L87" s="65" t="s">
        <v>869</v>
      </c>
      <c r="M87" s="50" t="s">
        <v>868</v>
      </c>
      <c r="N87" s="65" t="s">
        <v>867</v>
      </c>
      <c r="O87" s="50" t="s">
        <v>866</v>
      </c>
      <c r="Q87" s="50" t="s">
        <v>865</v>
      </c>
      <c r="R87" s="50" t="s">
        <v>173</v>
      </c>
      <c r="S87" s="50" t="s">
        <v>864</v>
      </c>
      <c r="T87" s="50" t="s">
        <v>88</v>
      </c>
      <c r="U87" s="65" t="s">
        <v>87</v>
      </c>
      <c r="V87" s="65" t="s">
        <v>86</v>
      </c>
      <c r="W87" s="65" t="s">
        <v>497</v>
      </c>
      <c r="X87" s="65" t="s">
        <v>496</v>
      </c>
      <c r="Y87" s="65" t="s">
        <v>863</v>
      </c>
      <c r="Z87" s="58">
        <v>74</v>
      </c>
      <c r="AA87" s="64">
        <v>50000000</v>
      </c>
      <c r="AB87" s="60">
        <v>43847</v>
      </c>
      <c r="AC87" s="58">
        <v>160</v>
      </c>
      <c r="AD87" s="60">
        <v>43887</v>
      </c>
      <c r="AE87" s="60">
        <v>43889</v>
      </c>
      <c r="AF87" s="51"/>
      <c r="AG87" s="63"/>
      <c r="AH87" s="62"/>
      <c r="AI87" s="62"/>
      <c r="AJ87" s="61">
        <f t="shared" si="27"/>
        <v>0</v>
      </c>
      <c r="AK87" s="60"/>
      <c r="AL87" s="59"/>
      <c r="AM87" s="84"/>
      <c r="AN87" s="57"/>
      <c r="AO87" s="58"/>
      <c r="AP87" s="57"/>
      <c r="AR87" s="57"/>
      <c r="AS87" s="56"/>
      <c r="AW87" s="51"/>
      <c r="AX87" s="55"/>
      <c r="AZ87" s="56"/>
      <c r="BE87" s="55"/>
      <c r="BF87" s="51"/>
      <c r="BJ87" s="51"/>
      <c r="BS87" s="51"/>
      <c r="BV87" s="51"/>
      <c r="BW87" s="51"/>
      <c r="CB87" s="51"/>
      <c r="CF87" s="54">
        <f>+AF87+AS87+BF87+BS87</f>
        <v>0</v>
      </c>
      <c r="CG87" s="54">
        <f>+AJ87+AW87+BJ87+BW87</f>
        <v>0</v>
      </c>
      <c r="CH87" s="53">
        <f>IF(BV87&gt;0,BV87,IF(BI87&gt;0,BI87,IF(AV87&gt;0,AV87,IF(AI87&gt;0,AI87,J87))))</f>
        <v>44043</v>
      </c>
      <c r="CJ87" s="51">
        <f>+E87+AF87+AS87+BF87+BS87</f>
        <v>49020000</v>
      </c>
      <c r="CK87" s="51"/>
      <c r="CL87" s="51">
        <f>+CJ87-CK87</f>
        <v>49020000</v>
      </c>
      <c r="CM87" s="52"/>
      <c r="CP87" s="51"/>
    </row>
    <row r="88" spans="1:94" s="69" customFormat="1" ht="16.5" customHeight="1" x14ac:dyDescent="0.25">
      <c r="A88" s="71">
        <v>87</v>
      </c>
      <c r="B88" s="83" t="s">
        <v>862</v>
      </c>
      <c r="C88" s="83" t="s">
        <v>861</v>
      </c>
      <c r="D88" s="83" t="s">
        <v>98</v>
      </c>
      <c r="E88" s="80">
        <v>70000000</v>
      </c>
      <c r="F88" s="89"/>
      <c r="G88" s="89"/>
      <c r="H88" s="77">
        <v>43887</v>
      </c>
      <c r="I88" s="77">
        <v>43888</v>
      </c>
      <c r="J88" s="77">
        <v>44196</v>
      </c>
      <c r="K88" s="66">
        <f t="shared" si="28"/>
        <v>308</v>
      </c>
      <c r="L88" s="69" t="s">
        <v>860</v>
      </c>
      <c r="M88" s="69" t="s">
        <v>859</v>
      </c>
      <c r="N88" s="69" t="s">
        <v>858</v>
      </c>
      <c r="O88" s="69" t="s">
        <v>857</v>
      </c>
      <c r="Q88" s="69" t="s">
        <v>856</v>
      </c>
      <c r="R88" s="69" t="s">
        <v>173</v>
      </c>
      <c r="S88" s="69" t="s">
        <v>855</v>
      </c>
      <c r="T88" s="69" t="s">
        <v>88</v>
      </c>
      <c r="U88" s="69" t="s">
        <v>643</v>
      </c>
      <c r="V88" s="69" t="s">
        <v>642</v>
      </c>
      <c r="W88" s="69" t="s">
        <v>497</v>
      </c>
      <c r="X88" s="69" t="s">
        <v>496</v>
      </c>
      <c r="Y88" s="69" t="s">
        <v>854</v>
      </c>
      <c r="Z88" s="71">
        <v>129</v>
      </c>
      <c r="AA88" s="80">
        <v>70000000</v>
      </c>
      <c r="AB88" s="77">
        <v>43861</v>
      </c>
      <c r="AC88" s="71">
        <v>180</v>
      </c>
      <c r="AD88" s="77">
        <v>43887</v>
      </c>
      <c r="AE88" s="77">
        <v>43888</v>
      </c>
      <c r="AF88" s="70"/>
      <c r="AG88" s="79"/>
      <c r="AH88" s="91"/>
      <c r="AI88" s="72"/>
      <c r="AJ88" s="61">
        <f t="shared" si="27"/>
        <v>0</v>
      </c>
      <c r="AK88" s="77"/>
      <c r="AL88" s="76"/>
      <c r="AM88" s="75"/>
      <c r="AN88" s="72"/>
      <c r="AO88" s="71"/>
      <c r="AP88" s="72"/>
      <c r="AR88" s="91"/>
      <c r="AS88" s="73"/>
      <c r="AW88" s="70"/>
      <c r="AX88" s="72"/>
      <c r="AZ88" s="73"/>
      <c r="BE88" s="72"/>
      <c r="BF88" s="70"/>
      <c r="BJ88" s="70"/>
      <c r="BS88" s="70"/>
      <c r="BV88" s="70"/>
      <c r="BW88" s="70"/>
      <c r="CB88" s="70"/>
      <c r="CJ88" s="70"/>
      <c r="CK88" s="70"/>
      <c r="CL88" s="70"/>
      <c r="CM88" s="71"/>
    </row>
    <row r="89" spans="1:94" s="69" customFormat="1" ht="16.5" customHeight="1" x14ac:dyDescent="0.25">
      <c r="A89" s="71">
        <v>88</v>
      </c>
      <c r="B89" s="83" t="s">
        <v>849</v>
      </c>
      <c r="C89" s="83" t="s">
        <v>853</v>
      </c>
      <c r="D89" s="83" t="s">
        <v>852</v>
      </c>
      <c r="E89" s="80">
        <v>20000000</v>
      </c>
      <c r="F89" s="89"/>
      <c r="G89" s="89"/>
      <c r="H89" s="77">
        <v>43887</v>
      </c>
      <c r="I89" s="77">
        <v>43896</v>
      </c>
      <c r="J89" s="77">
        <v>44073</v>
      </c>
      <c r="K89" s="66">
        <f t="shared" si="28"/>
        <v>177</v>
      </c>
      <c r="L89" s="69" t="s">
        <v>851</v>
      </c>
      <c r="M89" s="69" t="s">
        <v>850</v>
      </c>
      <c r="N89" s="69" t="s">
        <v>849</v>
      </c>
      <c r="O89" s="69" t="s">
        <v>848</v>
      </c>
      <c r="Q89" s="69" t="s">
        <v>847</v>
      </c>
      <c r="R89" s="69" t="s">
        <v>173</v>
      </c>
      <c r="S89" s="69" t="s">
        <v>846</v>
      </c>
      <c r="T89" s="69" t="s">
        <v>88</v>
      </c>
      <c r="U89" s="69" t="s">
        <v>85</v>
      </c>
      <c r="V89" s="69" t="s">
        <v>102</v>
      </c>
      <c r="Y89" s="69" t="s">
        <v>845</v>
      </c>
      <c r="Z89" s="71">
        <v>80</v>
      </c>
      <c r="AA89" s="80">
        <v>20000000</v>
      </c>
      <c r="AB89" s="77">
        <v>43850</v>
      </c>
      <c r="AC89" s="71">
        <v>181</v>
      </c>
      <c r="AD89" s="77">
        <v>43887</v>
      </c>
      <c r="AE89" s="77">
        <v>43896</v>
      </c>
      <c r="AF89" s="70"/>
      <c r="AG89" s="79"/>
      <c r="AH89" s="91"/>
      <c r="AI89" s="72"/>
      <c r="AJ89" s="61">
        <f t="shared" si="27"/>
        <v>0</v>
      </c>
      <c r="AK89" s="77"/>
      <c r="AL89" s="76"/>
      <c r="AM89" s="75"/>
      <c r="AN89" s="72"/>
      <c r="AO89" s="71"/>
      <c r="AP89" s="72"/>
      <c r="AR89" s="91"/>
      <c r="AS89" s="73"/>
      <c r="AW89" s="70"/>
      <c r="AX89" s="72"/>
      <c r="AZ89" s="73"/>
      <c r="BE89" s="72"/>
      <c r="BF89" s="70"/>
      <c r="BJ89" s="70"/>
      <c r="BS89" s="70"/>
      <c r="BV89" s="70"/>
      <c r="BW89" s="70"/>
      <c r="CB89" s="70"/>
      <c r="CJ89" s="70"/>
      <c r="CK89" s="70"/>
      <c r="CL89" s="70"/>
      <c r="CM89" s="71"/>
    </row>
    <row r="90" spans="1:94" s="50" customFormat="1" ht="16.5" customHeight="1" x14ac:dyDescent="0.3">
      <c r="A90" s="58">
        <v>89</v>
      </c>
      <c r="B90" s="65" t="s">
        <v>841</v>
      </c>
      <c r="C90" s="65" t="s">
        <v>844</v>
      </c>
      <c r="D90" s="65" t="s">
        <v>138</v>
      </c>
      <c r="E90" s="68">
        <v>110000000</v>
      </c>
      <c r="F90" s="60"/>
      <c r="G90" s="67"/>
      <c r="H90" s="60">
        <v>43887</v>
      </c>
      <c r="I90" s="60">
        <v>43888</v>
      </c>
      <c r="J90" s="60">
        <v>44196</v>
      </c>
      <c r="K90" s="66">
        <f t="shared" si="28"/>
        <v>308</v>
      </c>
      <c r="L90" s="65" t="s">
        <v>843</v>
      </c>
      <c r="M90" s="50" t="s">
        <v>842</v>
      </c>
      <c r="N90" s="65" t="s">
        <v>841</v>
      </c>
      <c r="O90" s="50" t="s">
        <v>840</v>
      </c>
      <c r="Q90" s="50" t="s">
        <v>839</v>
      </c>
      <c r="R90" s="50" t="s">
        <v>173</v>
      </c>
      <c r="S90" s="50" t="s">
        <v>838</v>
      </c>
      <c r="T90" s="50" t="s">
        <v>88</v>
      </c>
      <c r="U90" s="65" t="s">
        <v>87</v>
      </c>
      <c r="V90" s="65" t="s">
        <v>86</v>
      </c>
      <c r="W90" s="65" t="s">
        <v>497</v>
      </c>
      <c r="X90" s="65" t="s">
        <v>496</v>
      </c>
      <c r="Y90" s="65" t="s">
        <v>837</v>
      </c>
      <c r="Z90" s="58">
        <v>146</v>
      </c>
      <c r="AA90" s="64">
        <v>110000000</v>
      </c>
      <c r="AB90" s="60">
        <v>43868</v>
      </c>
      <c r="AC90" s="58">
        <v>161</v>
      </c>
      <c r="AD90" s="60">
        <v>43887</v>
      </c>
      <c r="AE90" s="60">
        <v>43888</v>
      </c>
      <c r="AF90" s="51"/>
      <c r="AG90" s="63"/>
      <c r="AH90" s="62"/>
      <c r="AI90" s="62"/>
      <c r="AJ90" s="61">
        <f t="shared" si="27"/>
        <v>0</v>
      </c>
      <c r="AK90" s="60"/>
      <c r="AL90" s="59"/>
      <c r="AM90" s="84"/>
      <c r="AN90" s="57"/>
      <c r="AO90" s="58"/>
      <c r="AP90" s="57"/>
      <c r="AR90" s="57"/>
      <c r="AS90" s="56"/>
      <c r="AW90" s="51"/>
      <c r="AX90" s="55"/>
      <c r="AZ90" s="56"/>
      <c r="BE90" s="55"/>
      <c r="BF90" s="51"/>
      <c r="BJ90" s="51"/>
      <c r="BS90" s="51"/>
      <c r="BV90" s="51"/>
      <c r="BW90" s="51"/>
      <c r="CB90" s="51"/>
      <c r="CF90" s="54">
        <f>+AF90+AS90+BF90+BS90</f>
        <v>0</v>
      </c>
      <c r="CG90" s="54">
        <f>+AJ90+AW90+BJ90+BW90</f>
        <v>0</v>
      </c>
      <c r="CH90" s="53">
        <f>IF(BV90&gt;0,BV90,IF(BI90&gt;0,BI90,IF(AV90&gt;0,AV90,IF(AI90&gt;0,AI90,J90))))</f>
        <v>44196</v>
      </c>
      <c r="CJ90" s="51">
        <f>+E90+AF90+AS90+BF90+BS90</f>
        <v>110000000</v>
      </c>
      <c r="CK90" s="51"/>
      <c r="CL90" s="51">
        <f>+CJ90-CK90</f>
        <v>110000000</v>
      </c>
      <c r="CM90" s="52"/>
      <c r="CP90" s="51"/>
    </row>
    <row r="91" spans="1:94" s="50" customFormat="1" ht="16.5" customHeight="1" x14ac:dyDescent="0.3">
      <c r="A91" s="58">
        <v>90</v>
      </c>
      <c r="B91" s="65" t="s">
        <v>144</v>
      </c>
      <c r="C91" s="65" t="s">
        <v>836</v>
      </c>
      <c r="D91" s="65" t="s">
        <v>344</v>
      </c>
      <c r="E91" s="68">
        <v>84310934</v>
      </c>
      <c r="F91" s="60"/>
      <c r="G91" s="67"/>
      <c r="H91" s="60">
        <v>43888</v>
      </c>
      <c r="I91" s="60">
        <v>43892</v>
      </c>
      <c r="J91" s="60">
        <v>44196</v>
      </c>
      <c r="K91" s="66">
        <f t="shared" si="28"/>
        <v>304</v>
      </c>
      <c r="L91" s="65" t="s">
        <v>146</v>
      </c>
      <c r="M91" s="50" t="s">
        <v>145</v>
      </c>
      <c r="N91" s="65" t="s">
        <v>144</v>
      </c>
      <c r="O91" s="50" t="s">
        <v>143</v>
      </c>
      <c r="Q91" s="50" t="s">
        <v>835</v>
      </c>
      <c r="R91" s="50" t="s">
        <v>271</v>
      </c>
      <c r="S91" s="50" t="s">
        <v>141</v>
      </c>
      <c r="T91" s="50" t="s">
        <v>88</v>
      </c>
      <c r="U91" s="65" t="s">
        <v>171</v>
      </c>
      <c r="V91" s="65" t="s">
        <v>252</v>
      </c>
      <c r="Y91" s="65" t="s">
        <v>595</v>
      </c>
      <c r="Z91" s="58">
        <v>175</v>
      </c>
      <c r="AA91" s="64">
        <v>85000000</v>
      </c>
      <c r="AB91" s="60">
        <v>43880</v>
      </c>
      <c r="AC91" s="58">
        <v>232</v>
      </c>
      <c r="AD91" s="60">
        <v>43888</v>
      </c>
      <c r="AE91" s="60">
        <v>43892</v>
      </c>
      <c r="AF91" s="51">
        <v>0</v>
      </c>
      <c r="AG91" s="63"/>
      <c r="AH91" s="62"/>
      <c r="AI91" s="62"/>
      <c r="AJ91" s="61">
        <f t="shared" si="27"/>
        <v>0</v>
      </c>
      <c r="AK91" s="60">
        <v>43922</v>
      </c>
      <c r="AL91" s="59"/>
      <c r="AM91" s="84"/>
      <c r="AN91" s="57"/>
      <c r="AO91" s="58"/>
      <c r="AP91" s="57"/>
      <c r="AQ91" s="50" t="s">
        <v>834</v>
      </c>
      <c r="AR91" s="57" t="s">
        <v>14</v>
      </c>
      <c r="AS91" s="56">
        <v>3750000</v>
      </c>
      <c r="AW91" s="51"/>
      <c r="AX91" s="55">
        <v>43943</v>
      </c>
      <c r="AY91" s="50">
        <v>438</v>
      </c>
      <c r="AZ91" s="56">
        <v>4462500</v>
      </c>
      <c r="BA91" s="55">
        <v>43936</v>
      </c>
      <c r="BB91" s="50">
        <v>405</v>
      </c>
      <c r="BC91" s="55">
        <v>43943</v>
      </c>
      <c r="BD91" s="50" t="s">
        <v>833</v>
      </c>
      <c r="BE91" s="55">
        <v>43946</v>
      </c>
      <c r="BF91" s="51"/>
      <c r="BJ91" s="51"/>
      <c r="BS91" s="51"/>
      <c r="BV91" s="51"/>
      <c r="BW91" s="51"/>
      <c r="CB91" s="51"/>
      <c r="CF91" s="54">
        <f>+AF91+AS91+BF91+BS91</f>
        <v>3750000</v>
      </c>
      <c r="CG91" s="54">
        <f>+AJ91+AW91+BJ91+BW91</f>
        <v>0</v>
      </c>
      <c r="CH91" s="53">
        <f>IF(BV91&gt;0,BV91,IF(BI91&gt;0,BI91,IF(AV91&gt;0,AV91,IF(AI91&gt;0,AI91,J91))))</f>
        <v>44196</v>
      </c>
      <c r="CJ91" s="51">
        <f>+E91+AF91+AS91+BF91+BS91</f>
        <v>88060934</v>
      </c>
      <c r="CK91" s="51"/>
      <c r="CL91" s="51">
        <f>+CJ91-CK91</f>
        <v>88060934</v>
      </c>
      <c r="CM91" s="52"/>
      <c r="CP91" s="51"/>
    </row>
    <row r="92" spans="1:94" s="50" customFormat="1" ht="16.5" customHeight="1" x14ac:dyDescent="0.3">
      <c r="A92" s="58">
        <v>91</v>
      </c>
      <c r="B92" s="65" t="s">
        <v>832</v>
      </c>
      <c r="C92" s="65" t="s">
        <v>831</v>
      </c>
      <c r="D92" s="65" t="s">
        <v>138</v>
      </c>
      <c r="E92" s="68">
        <v>85968395</v>
      </c>
      <c r="F92" s="60"/>
      <c r="G92" s="67"/>
      <c r="H92" s="60">
        <v>43888</v>
      </c>
      <c r="I92" s="60">
        <v>43892</v>
      </c>
      <c r="J92" s="60">
        <v>44196</v>
      </c>
      <c r="K92" s="66">
        <f t="shared" si="28"/>
        <v>304</v>
      </c>
      <c r="L92" s="65" t="s">
        <v>830</v>
      </c>
      <c r="M92" s="50" t="s">
        <v>829</v>
      </c>
      <c r="N92" s="65" t="s">
        <v>828</v>
      </c>
      <c r="O92" s="50" t="s">
        <v>827</v>
      </c>
      <c r="Q92" s="50" t="s">
        <v>826</v>
      </c>
      <c r="R92" s="50" t="s">
        <v>233</v>
      </c>
      <c r="S92" s="50" t="s">
        <v>825</v>
      </c>
      <c r="T92" s="50" t="s">
        <v>88</v>
      </c>
      <c r="U92" s="65" t="s">
        <v>171</v>
      </c>
      <c r="V92" s="65" t="s">
        <v>252</v>
      </c>
      <c r="Y92" s="65" t="s">
        <v>595</v>
      </c>
      <c r="Z92" s="58">
        <v>158</v>
      </c>
      <c r="AA92" s="64">
        <v>86000000</v>
      </c>
      <c r="AB92" s="60">
        <v>43878</v>
      </c>
      <c r="AC92" s="58">
        <v>165</v>
      </c>
      <c r="AD92" s="60">
        <v>43888</v>
      </c>
      <c r="AE92" s="60">
        <v>43892</v>
      </c>
      <c r="AF92" s="51"/>
      <c r="AG92" s="63"/>
      <c r="AH92" s="62"/>
      <c r="AI92" s="62"/>
      <c r="AJ92" s="61">
        <f t="shared" si="27"/>
        <v>0</v>
      </c>
      <c r="AK92" s="60"/>
      <c r="AL92" s="59"/>
      <c r="AM92" s="84"/>
      <c r="AN92" s="57"/>
      <c r="AO92" s="58"/>
      <c r="AP92" s="57"/>
      <c r="AR92" s="57"/>
      <c r="AS92" s="56"/>
      <c r="AW92" s="51"/>
      <c r="AX92" s="55"/>
      <c r="AZ92" s="56"/>
      <c r="BE92" s="55"/>
      <c r="BF92" s="51"/>
      <c r="BJ92" s="51"/>
      <c r="BS92" s="51"/>
      <c r="BV92" s="51"/>
      <c r="BW92" s="51"/>
      <c r="CB92" s="51"/>
      <c r="CF92" s="54">
        <f>+AF92+AS92+BF92+BS92</f>
        <v>0</v>
      </c>
      <c r="CG92" s="54">
        <f>+AJ92+AW92+BJ92+BW92</f>
        <v>0</v>
      </c>
      <c r="CH92" s="53">
        <f>IF(BV92&gt;0,BV92,IF(BI92&gt;0,BI92,IF(AV92&gt;0,AV92,IF(AI92&gt;0,AI92,J92))))</f>
        <v>44196</v>
      </c>
      <c r="CJ92" s="51">
        <f>+E92+AF92+AS92+BF92+BS92</f>
        <v>85968395</v>
      </c>
      <c r="CK92" s="51"/>
      <c r="CL92" s="51">
        <f>+CJ92-CK92</f>
        <v>85968395</v>
      </c>
      <c r="CM92" s="52"/>
      <c r="CP92" s="51"/>
    </row>
    <row r="93" spans="1:94" s="69" customFormat="1" ht="16.5" customHeight="1" x14ac:dyDescent="0.25">
      <c r="A93" s="71">
        <v>92</v>
      </c>
      <c r="B93" s="83" t="s">
        <v>821</v>
      </c>
      <c r="C93" s="83" t="s">
        <v>824</v>
      </c>
      <c r="D93" s="83" t="s">
        <v>98</v>
      </c>
      <c r="E93" s="80">
        <v>114178106</v>
      </c>
      <c r="F93" s="89"/>
      <c r="G93" s="89"/>
      <c r="H93" s="77">
        <v>43888</v>
      </c>
      <c r="I93" s="77">
        <v>43902</v>
      </c>
      <c r="J93" s="77">
        <v>44196</v>
      </c>
      <c r="K93" s="66">
        <f t="shared" si="28"/>
        <v>294</v>
      </c>
      <c r="L93" s="69" t="s">
        <v>823</v>
      </c>
      <c r="M93" s="69" t="s">
        <v>822</v>
      </c>
      <c r="N93" s="69" t="s">
        <v>821</v>
      </c>
      <c r="O93" s="69" t="s">
        <v>820</v>
      </c>
      <c r="Q93" s="69" t="s">
        <v>819</v>
      </c>
      <c r="R93" s="69" t="s">
        <v>271</v>
      </c>
      <c r="S93" s="69" t="s">
        <v>818</v>
      </c>
      <c r="T93" s="69" t="s">
        <v>88</v>
      </c>
      <c r="U93" s="69" t="s">
        <v>171</v>
      </c>
      <c r="V93" s="69" t="s">
        <v>252</v>
      </c>
      <c r="Y93" s="69" t="s">
        <v>817</v>
      </c>
      <c r="Z93" s="71">
        <v>182</v>
      </c>
      <c r="AA93" s="80">
        <v>127000000</v>
      </c>
      <c r="AB93" s="77">
        <v>43882</v>
      </c>
      <c r="AC93" s="71">
        <v>182</v>
      </c>
      <c r="AD93" s="77">
        <v>43888</v>
      </c>
      <c r="AE93" s="77">
        <v>43902</v>
      </c>
      <c r="AF93" s="70"/>
      <c r="AG93" s="79"/>
      <c r="AH93" s="91"/>
      <c r="AI93" s="72"/>
      <c r="AJ93" s="61">
        <f t="shared" si="27"/>
        <v>0</v>
      </c>
      <c r="AK93" s="77"/>
      <c r="AL93" s="76"/>
      <c r="AM93" s="75"/>
      <c r="AN93" s="72"/>
      <c r="AO93" s="71"/>
      <c r="AP93" s="72"/>
      <c r="AR93" s="91"/>
      <c r="AS93" s="73"/>
      <c r="AW93" s="70"/>
      <c r="AX93" s="72"/>
      <c r="AZ93" s="73"/>
      <c r="BE93" s="72"/>
      <c r="BF93" s="70"/>
      <c r="BJ93" s="70"/>
      <c r="BS93" s="70"/>
      <c r="BV93" s="70"/>
      <c r="BW93" s="70"/>
      <c r="CB93" s="70"/>
      <c r="CJ93" s="70"/>
      <c r="CK93" s="70"/>
      <c r="CL93" s="70"/>
      <c r="CM93" s="71"/>
    </row>
    <row r="94" spans="1:94" s="69" customFormat="1" ht="16.5" customHeight="1" x14ac:dyDescent="0.25">
      <c r="A94" s="71">
        <v>93</v>
      </c>
      <c r="B94" s="83" t="s">
        <v>100</v>
      </c>
      <c r="C94" s="83" t="s">
        <v>816</v>
      </c>
      <c r="D94" s="83" t="s">
        <v>98</v>
      </c>
      <c r="E94" s="80">
        <v>123807459</v>
      </c>
      <c r="F94" s="89"/>
      <c r="G94" s="89"/>
      <c r="H94" s="77">
        <v>43889</v>
      </c>
      <c r="I94" s="77">
        <v>43892</v>
      </c>
      <c r="J94" s="77">
        <v>44196</v>
      </c>
      <c r="K94" s="66">
        <f t="shared" si="28"/>
        <v>304</v>
      </c>
      <c r="L94" s="69" t="s">
        <v>815</v>
      </c>
      <c r="M94" s="69" t="s">
        <v>814</v>
      </c>
      <c r="N94" s="69" t="s">
        <v>100</v>
      </c>
      <c r="O94" s="69" t="s">
        <v>813</v>
      </c>
      <c r="Q94" s="69" t="s">
        <v>812</v>
      </c>
      <c r="R94" s="69" t="s">
        <v>271</v>
      </c>
      <c r="S94" s="69" t="s">
        <v>811</v>
      </c>
      <c r="T94" s="69" t="s">
        <v>88</v>
      </c>
      <c r="U94" s="69" t="s">
        <v>171</v>
      </c>
      <c r="V94" s="69" t="s">
        <v>252</v>
      </c>
      <c r="Y94" s="69" t="s">
        <v>602</v>
      </c>
      <c r="Z94" s="71">
        <v>176</v>
      </c>
      <c r="AA94" s="80">
        <v>128000000</v>
      </c>
      <c r="AB94" s="77">
        <v>43880</v>
      </c>
      <c r="AC94" s="71">
        <v>183</v>
      </c>
      <c r="AD94" s="77">
        <v>43889</v>
      </c>
      <c r="AE94" s="77">
        <v>43892</v>
      </c>
      <c r="AF94" s="70"/>
      <c r="AG94" s="79"/>
      <c r="AH94" s="91"/>
      <c r="AI94" s="72"/>
      <c r="AJ94" s="61">
        <f t="shared" si="27"/>
        <v>0</v>
      </c>
      <c r="AK94" s="77"/>
      <c r="AL94" s="76"/>
      <c r="AM94" s="75"/>
      <c r="AN94" s="72"/>
      <c r="AO94" s="71"/>
      <c r="AP94" s="72"/>
      <c r="AR94" s="91"/>
      <c r="AS94" s="73"/>
      <c r="AW94" s="70"/>
      <c r="AX94" s="72"/>
      <c r="AZ94" s="73"/>
      <c r="BE94" s="72"/>
      <c r="BF94" s="70"/>
      <c r="BJ94" s="70"/>
      <c r="BS94" s="70"/>
      <c r="BV94" s="70"/>
      <c r="BW94" s="70"/>
      <c r="CB94" s="70"/>
      <c r="CJ94" s="70"/>
      <c r="CK94" s="70"/>
      <c r="CL94" s="70"/>
      <c r="CM94" s="71"/>
    </row>
    <row r="95" spans="1:94" s="50" customFormat="1" ht="16.5" customHeight="1" x14ac:dyDescent="0.3">
      <c r="A95" s="58">
        <v>94</v>
      </c>
      <c r="B95" s="65" t="s">
        <v>808</v>
      </c>
      <c r="C95" s="65" t="s">
        <v>505</v>
      </c>
      <c r="D95" s="65" t="s">
        <v>267</v>
      </c>
      <c r="E95" s="68">
        <v>25000000</v>
      </c>
      <c r="F95" s="60"/>
      <c r="G95" s="67"/>
      <c r="H95" s="60">
        <v>43889</v>
      </c>
      <c r="I95" s="60">
        <v>43908</v>
      </c>
      <c r="J95" s="60">
        <v>44196</v>
      </c>
      <c r="K95" s="66">
        <f t="shared" si="28"/>
        <v>288</v>
      </c>
      <c r="L95" s="65" t="s">
        <v>810</v>
      </c>
      <c r="M95" s="50" t="s">
        <v>809</v>
      </c>
      <c r="N95" s="65" t="s">
        <v>808</v>
      </c>
      <c r="O95" s="50" t="s">
        <v>807</v>
      </c>
      <c r="Q95" s="50" t="s">
        <v>500</v>
      </c>
      <c r="R95" s="50" t="s">
        <v>197</v>
      </c>
      <c r="S95" s="50" t="s">
        <v>806</v>
      </c>
      <c r="T95" s="50" t="s">
        <v>88</v>
      </c>
      <c r="U95" s="65" t="s">
        <v>87</v>
      </c>
      <c r="V95" s="65" t="s">
        <v>86</v>
      </c>
      <c r="W95" s="50" t="s">
        <v>497</v>
      </c>
      <c r="X95" s="50" t="s">
        <v>496</v>
      </c>
      <c r="Y95" s="65" t="s">
        <v>805</v>
      </c>
      <c r="Z95" s="58">
        <v>134</v>
      </c>
      <c r="AA95" s="93">
        <v>25000000</v>
      </c>
      <c r="AB95" s="60">
        <v>43861</v>
      </c>
      <c r="AC95" s="58">
        <v>169</v>
      </c>
      <c r="AD95" s="60">
        <v>43889</v>
      </c>
      <c r="AE95" s="60">
        <v>43908</v>
      </c>
      <c r="AF95" s="51"/>
      <c r="AG95" s="63"/>
      <c r="AH95" s="62"/>
      <c r="AI95" s="62"/>
      <c r="AJ95" s="61">
        <f t="shared" si="27"/>
        <v>0</v>
      </c>
      <c r="AK95" s="60"/>
      <c r="AL95" s="59"/>
      <c r="AM95" s="84"/>
      <c r="AN95" s="57"/>
      <c r="AO95" s="58"/>
      <c r="AP95" s="57"/>
      <c r="AR95" s="57"/>
      <c r="AS95" s="56"/>
      <c r="AW95" s="51"/>
      <c r="AX95" s="55"/>
      <c r="AZ95" s="56"/>
      <c r="BE95" s="55"/>
      <c r="BF95" s="51"/>
      <c r="BJ95" s="51"/>
      <c r="BS95" s="51"/>
      <c r="BV95" s="51"/>
      <c r="BW95" s="51"/>
      <c r="CB95" s="51"/>
      <c r="CF95" s="54">
        <f>+AF95+AS95+BF95+BS95</f>
        <v>0</v>
      </c>
      <c r="CG95" s="54">
        <f>+AJ95+AW95+BJ95+BW95</f>
        <v>0</v>
      </c>
      <c r="CH95" s="53">
        <f>IF(BV95&gt;0,BV95,IF(BI95&gt;0,BI95,IF(AV95&gt;0,AV95,IF(AI95&gt;0,AI95,J95))))</f>
        <v>44196</v>
      </c>
      <c r="CJ95" s="51">
        <f>+E95+AF95+AS95+BF95+BS95</f>
        <v>25000000</v>
      </c>
      <c r="CK95" s="51"/>
      <c r="CL95" s="51">
        <f>+CJ95-CK95</f>
        <v>25000000</v>
      </c>
      <c r="CM95" s="52"/>
      <c r="CP95" s="51"/>
    </row>
    <row r="96" spans="1:94" s="50" customFormat="1" ht="16.5" customHeight="1" x14ac:dyDescent="0.3">
      <c r="A96" s="58">
        <v>95</v>
      </c>
      <c r="B96" s="65" t="s">
        <v>800</v>
      </c>
      <c r="C96" s="65" t="s">
        <v>804</v>
      </c>
      <c r="D96" s="65" t="s">
        <v>803</v>
      </c>
      <c r="E96" s="68">
        <v>71500000</v>
      </c>
      <c r="F96" s="60"/>
      <c r="G96" s="67"/>
      <c r="H96" s="60">
        <v>43889</v>
      </c>
      <c r="I96" s="60">
        <v>43889</v>
      </c>
      <c r="J96" s="60">
        <v>44196</v>
      </c>
      <c r="K96" s="66">
        <f t="shared" si="28"/>
        <v>307</v>
      </c>
      <c r="L96" s="65" t="s">
        <v>802</v>
      </c>
      <c r="M96" s="50" t="s">
        <v>801</v>
      </c>
      <c r="N96" s="65" t="s">
        <v>800</v>
      </c>
      <c r="O96" s="50" t="s">
        <v>799</v>
      </c>
      <c r="Q96" s="50" t="s">
        <v>798</v>
      </c>
      <c r="R96" s="50" t="s">
        <v>233</v>
      </c>
      <c r="S96" s="50" t="s">
        <v>797</v>
      </c>
      <c r="T96" s="50" t="s">
        <v>130</v>
      </c>
      <c r="U96" s="65" t="s">
        <v>129</v>
      </c>
      <c r="V96" s="65" t="s">
        <v>128</v>
      </c>
      <c r="Y96" s="65" t="s">
        <v>796</v>
      </c>
      <c r="Z96" s="58">
        <v>161</v>
      </c>
      <c r="AA96" s="93">
        <v>71500000</v>
      </c>
      <c r="AB96" s="60">
        <v>43878</v>
      </c>
      <c r="AC96" s="58">
        <v>170</v>
      </c>
      <c r="AD96" s="60">
        <v>43889</v>
      </c>
      <c r="AE96" s="60">
        <v>43889</v>
      </c>
      <c r="AF96" s="51"/>
      <c r="AG96" s="63"/>
      <c r="AH96" s="62"/>
      <c r="AI96" s="62"/>
      <c r="AJ96" s="61">
        <f t="shared" si="27"/>
        <v>0</v>
      </c>
      <c r="AK96" s="60"/>
      <c r="AL96" s="59"/>
      <c r="AM96" s="84"/>
      <c r="AN96" s="57"/>
      <c r="AO96" s="58"/>
      <c r="AP96" s="57"/>
      <c r="AR96" s="57"/>
      <c r="AS96" s="56"/>
      <c r="AW96" s="51"/>
      <c r="AX96" s="55"/>
      <c r="AZ96" s="56"/>
      <c r="BE96" s="55"/>
      <c r="BF96" s="51"/>
      <c r="BJ96" s="51"/>
      <c r="BS96" s="51"/>
      <c r="BV96" s="51"/>
      <c r="BW96" s="51"/>
      <c r="CB96" s="51"/>
      <c r="CF96" s="54">
        <f>+AF96+AS96+BF96+BS96</f>
        <v>0</v>
      </c>
      <c r="CG96" s="54">
        <f>+AJ96+AW96+BJ96+BW96</f>
        <v>0</v>
      </c>
      <c r="CH96" s="53">
        <f>IF(BV96&gt;0,BV96,IF(BI96&gt;0,BI96,IF(AV96&gt;0,AV96,IF(AI96&gt;0,AI96,J96))))</f>
        <v>44196</v>
      </c>
      <c r="CJ96" s="51">
        <f>+E96+AF96+AS96+BF96+BS96</f>
        <v>71500000</v>
      </c>
      <c r="CK96" s="51"/>
      <c r="CL96" s="51">
        <f>+CJ96-CK96</f>
        <v>71500000</v>
      </c>
      <c r="CM96" s="52"/>
      <c r="CP96" s="51"/>
    </row>
    <row r="97" spans="1:94" s="69" customFormat="1" ht="16.5" customHeight="1" x14ac:dyDescent="0.25">
      <c r="A97" s="71">
        <v>96</v>
      </c>
      <c r="B97" s="83" t="s">
        <v>166</v>
      </c>
      <c r="C97" s="83" t="s">
        <v>795</v>
      </c>
      <c r="D97" s="83" t="s">
        <v>794</v>
      </c>
      <c r="E97" s="80">
        <v>124217400</v>
      </c>
      <c r="F97" s="89"/>
      <c r="G97" s="89"/>
      <c r="H97" s="77">
        <v>43889</v>
      </c>
      <c r="I97" s="77">
        <v>43893</v>
      </c>
      <c r="J97" s="77">
        <v>43921</v>
      </c>
      <c r="K97" s="66">
        <f t="shared" si="28"/>
        <v>28</v>
      </c>
      <c r="L97" s="69" t="s">
        <v>168</v>
      </c>
      <c r="M97" s="69" t="s">
        <v>167</v>
      </c>
      <c r="N97" s="69" t="s">
        <v>166</v>
      </c>
      <c r="O97" s="69" t="s">
        <v>165</v>
      </c>
      <c r="Q97" s="69" t="s">
        <v>793</v>
      </c>
      <c r="R97" s="69" t="s">
        <v>90</v>
      </c>
      <c r="S97" s="69" t="s">
        <v>163</v>
      </c>
      <c r="T97" s="69" t="s">
        <v>88</v>
      </c>
      <c r="U97" s="69" t="s">
        <v>87</v>
      </c>
      <c r="V97" s="69" t="s">
        <v>86</v>
      </c>
      <c r="W97" s="69" t="s">
        <v>85</v>
      </c>
      <c r="X97" s="69" t="s">
        <v>84</v>
      </c>
      <c r="Y97" s="69" t="s">
        <v>792</v>
      </c>
      <c r="Z97" s="71">
        <v>130</v>
      </c>
      <c r="AA97" s="80">
        <v>124217400</v>
      </c>
      <c r="AB97" s="77">
        <v>43861</v>
      </c>
      <c r="AC97" s="71">
        <v>184</v>
      </c>
      <c r="AD97" s="77">
        <v>43889</v>
      </c>
      <c r="AE97" s="77">
        <v>43893</v>
      </c>
      <c r="AF97" s="70">
        <v>62108700</v>
      </c>
      <c r="AG97" s="79"/>
      <c r="AH97" s="91"/>
      <c r="AI97" s="72"/>
      <c r="AJ97" s="61">
        <f t="shared" si="27"/>
        <v>0</v>
      </c>
      <c r="AK97" s="77">
        <v>43915</v>
      </c>
      <c r="AL97" s="76"/>
      <c r="AM97" s="75"/>
      <c r="AN97" s="72"/>
      <c r="AO97" s="71"/>
      <c r="AP97" s="72"/>
      <c r="AQ97" s="50" t="s">
        <v>791</v>
      </c>
      <c r="AR97" s="91"/>
      <c r="AS97" s="73"/>
      <c r="AW97" s="70"/>
      <c r="AX97" s="72"/>
      <c r="AZ97" s="73"/>
      <c r="BE97" s="72"/>
      <c r="BF97" s="70"/>
      <c r="BJ97" s="70"/>
      <c r="BS97" s="70"/>
      <c r="BV97" s="70"/>
      <c r="BW97" s="70"/>
      <c r="CB97" s="70"/>
      <c r="CJ97" s="70"/>
      <c r="CK97" s="70"/>
      <c r="CL97" s="70"/>
      <c r="CM97" s="71"/>
    </row>
    <row r="98" spans="1:94" s="69" customFormat="1" ht="16.5" customHeight="1" x14ac:dyDescent="0.25">
      <c r="A98" s="71">
        <v>97</v>
      </c>
      <c r="B98" s="83" t="s">
        <v>787</v>
      </c>
      <c r="C98" s="83" t="s">
        <v>790</v>
      </c>
      <c r="D98" s="83" t="s">
        <v>98</v>
      </c>
      <c r="E98" s="80">
        <v>66650000</v>
      </c>
      <c r="F98" s="89"/>
      <c r="G98" s="89"/>
      <c r="H98" s="77">
        <v>43889</v>
      </c>
      <c r="I98" s="77">
        <v>43892</v>
      </c>
      <c r="J98" s="77">
        <v>44196</v>
      </c>
      <c r="K98" s="66">
        <f t="shared" si="28"/>
        <v>304</v>
      </c>
      <c r="L98" s="69" t="s">
        <v>789</v>
      </c>
      <c r="M98" s="69" t="s">
        <v>788</v>
      </c>
      <c r="N98" s="69" t="s">
        <v>787</v>
      </c>
      <c r="O98" s="69" t="s">
        <v>786</v>
      </c>
      <c r="Q98" s="69" t="s">
        <v>785</v>
      </c>
      <c r="R98" s="69" t="s">
        <v>132</v>
      </c>
      <c r="S98" s="69" t="s">
        <v>784</v>
      </c>
      <c r="T98" s="69" t="s">
        <v>130</v>
      </c>
      <c r="U98" s="69" t="s">
        <v>129</v>
      </c>
      <c r="V98" s="69" t="s">
        <v>128</v>
      </c>
      <c r="Y98" s="69" t="s">
        <v>602</v>
      </c>
      <c r="Z98" s="71">
        <v>178</v>
      </c>
      <c r="AA98" s="80">
        <v>66650000</v>
      </c>
      <c r="AB98" s="77">
        <v>43881</v>
      </c>
      <c r="AC98" s="71">
        <v>196</v>
      </c>
      <c r="AD98" s="77">
        <v>43889</v>
      </c>
      <c r="AE98" s="77">
        <v>43892</v>
      </c>
      <c r="AF98" s="70"/>
      <c r="AG98" s="79"/>
      <c r="AH98" s="91"/>
      <c r="AI98" s="72"/>
      <c r="AJ98" s="61"/>
      <c r="AK98" s="77"/>
      <c r="AL98" s="76"/>
      <c r="AM98" s="75"/>
      <c r="AN98" s="72"/>
      <c r="AO98" s="71"/>
      <c r="AP98" s="72"/>
      <c r="AR98" s="91"/>
      <c r="AS98" s="73"/>
      <c r="AW98" s="70"/>
      <c r="AX98" s="72"/>
      <c r="AZ98" s="73"/>
      <c r="BE98" s="72"/>
      <c r="BF98" s="70"/>
      <c r="BJ98" s="70"/>
      <c r="BS98" s="70"/>
      <c r="BV98" s="70"/>
      <c r="BW98" s="70"/>
      <c r="CB98" s="70"/>
      <c r="CJ98" s="70"/>
      <c r="CK98" s="70"/>
      <c r="CL98" s="70"/>
      <c r="CM98" s="71"/>
    </row>
    <row r="99" spans="1:94" s="69" customFormat="1" ht="16.5" customHeight="1" x14ac:dyDescent="0.25">
      <c r="A99" s="71">
        <v>98</v>
      </c>
      <c r="B99" s="83" t="s">
        <v>781</v>
      </c>
      <c r="C99" s="83" t="s">
        <v>783</v>
      </c>
      <c r="D99" s="83" t="s">
        <v>618</v>
      </c>
      <c r="E99" s="80">
        <v>96939087</v>
      </c>
      <c r="F99" s="89"/>
      <c r="G99" s="89"/>
      <c r="H99" s="77">
        <v>43889</v>
      </c>
      <c r="I99" s="77">
        <v>43891</v>
      </c>
      <c r="J99" s="77">
        <v>44104</v>
      </c>
      <c r="K99" s="66">
        <f t="shared" si="28"/>
        <v>213</v>
      </c>
      <c r="L99" s="83" t="s">
        <v>781</v>
      </c>
      <c r="M99" s="69" t="s">
        <v>782</v>
      </c>
      <c r="N99" s="83" t="s">
        <v>781</v>
      </c>
      <c r="O99" s="69" t="s">
        <v>780</v>
      </c>
      <c r="Q99" s="69" t="s">
        <v>779</v>
      </c>
      <c r="R99" s="69" t="s">
        <v>115</v>
      </c>
      <c r="S99" s="69" t="s">
        <v>778</v>
      </c>
      <c r="T99" s="69" t="s">
        <v>130</v>
      </c>
      <c r="U99" s="69" t="s">
        <v>643</v>
      </c>
      <c r="V99" s="69" t="s">
        <v>642</v>
      </c>
      <c r="Y99" s="69" t="s">
        <v>650</v>
      </c>
      <c r="Z99" s="71">
        <v>184</v>
      </c>
      <c r="AA99" s="80">
        <v>96939087</v>
      </c>
      <c r="AB99" s="77">
        <v>43882</v>
      </c>
      <c r="AC99" s="71">
        <v>197</v>
      </c>
      <c r="AD99" s="77">
        <v>43889</v>
      </c>
      <c r="AE99" s="77">
        <v>43896</v>
      </c>
      <c r="AF99" s="70"/>
      <c r="AG99" s="79"/>
      <c r="AH99" s="91"/>
      <c r="AI99" s="72"/>
      <c r="AJ99" s="61"/>
      <c r="AK99" s="77"/>
      <c r="AL99" s="76"/>
      <c r="AM99" s="75"/>
      <c r="AN99" s="72"/>
      <c r="AO99" s="71"/>
      <c r="AP99" s="72"/>
      <c r="AR99" s="91"/>
      <c r="AS99" s="73"/>
      <c r="AW99" s="70"/>
      <c r="AX99" s="72"/>
      <c r="AZ99" s="73"/>
      <c r="BE99" s="72"/>
      <c r="BF99" s="70"/>
      <c r="BJ99" s="70"/>
      <c r="BS99" s="70"/>
      <c r="BV99" s="70"/>
      <c r="BW99" s="70"/>
      <c r="CB99" s="70"/>
      <c r="CJ99" s="70"/>
      <c r="CK99" s="70"/>
      <c r="CL99" s="70"/>
      <c r="CM99" s="71"/>
    </row>
    <row r="100" spans="1:94" s="69" customFormat="1" ht="16.5" customHeight="1" x14ac:dyDescent="0.25">
      <c r="A100" s="71">
        <v>99</v>
      </c>
      <c r="B100" s="83" t="s">
        <v>774</v>
      </c>
      <c r="C100" s="83" t="s">
        <v>777</v>
      </c>
      <c r="D100" s="83" t="s">
        <v>776</v>
      </c>
      <c r="E100" s="80">
        <v>84000000</v>
      </c>
      <c r="F100" s="89"/>
      <c r="G100" s="89"/>
      <c r="H100" s="77">
        <v>43889</v>
      </c>
      <c r="I100" s="77">
        <v>43891</v>
      </c>
      <c r="J100" s="77">
        <v>44104</v>
      </c>
      <c r="K100" s="66">
        <f t="shared" si="28"/>
        <v>213</v>
      </c>
      <c r="L100" s="83" t="s">
        <v>774</v>
      </c>
      <c r="M100" s="69" t="s">
        <v>775</v>
      </c>
      <c r="N100" s="83" t="s">
        <v>774</v>
      </c>
      <c r="O100" s="69" t="s">
        <v>773</v>
      </c>
      <c r="Q100" s="69" t="s">
        <v>772</v>
      </c>
      <c r="R100" s="69" t="s">
        <v>115</v>
      </c>
      <c r="S100" s="69" t="s">
        <v>771</v>
      </c>
      <c r="T100" s="69" t="s">
        <v>130</v>
      </c>
      <c r="U100" s="69" t="s">
        <v>643</v>
      </c>
      <c r="V100" s="69" t="s">
        <v>642</v>
      </c>
      <c r="Y100" s="69" t="s">
        <v>650</v>
      </c>
      <c r="Z100" s="71">
        <v>190</v>
      </c>
      <c r="AA100" s="80">
        <v>84000000</v>
      </c>
      <c r="AB100" s="77">
        <v>43882</v>
      </c>
      <c r="AC100" s="71">
        <v>198</v>
      </c>
      <c r="AD100" s="77">
        <v>43889</v>
      </c>
      <c r="AE100" s="77">
        <v>43894</v>
      </c>
      <c r="AF100" s="70"/>
      <c r="AG100" s="79"/>
      <c r="AH100" s="91"/>
      <c r="AI100" s="72"/>
      <c r="AJ100" s="61"/>
      <c r="AK100" s="77"/>
      <c r="AL100" s="76"/>
      <c r="AM100" s="75"/>
      <c r="AN100" s="72"/>
      <c r="AO100" s="71"/>
      <c r="AP100" s="72"/>
      <c r="AR100" s="91"/>
      <c r="AS100" s="73"/>
      <c r="AW100" s="70"/>
      <c r="AX100" s="72"/>
      <c r="AZ100" s="73"/>
      <c r="BE100" s="72"/>
      <c r="BF100" s="70"/>
      <c r="BJ100" s="70"/>
      <c r="BS100" s="70"/>
      <c r="BV100" s="70"/>
      <c r="BW100" s="70"/>
      <c r="CB100" s="70"/>
      <c r="CJ100" s="70"/>
      <c r="CK100" s="70"/>
      <c r="CL100" s="70"/>
      <c r="CM100" s="71"/>
    </row>
    <row r="101" spans="1:94" s="69" customFormat="1" ht="16.5" customHeight="1" x14ac:dyDescent="0.25">
      <c r="A101" s="71">
        <v>100</v>
      </c>
      <c r="B101" s="83" t="s">
        <v>769</v>
      </c>
      <c r="C101" s="83" t="s">
        <v>740</v>
      </c>
      <c r="D101" s="83" t="s">
        <v>618</v>
      </c>
      <c r="E101" s="80">
        <v>112938000</v>
      </c>
      <c r="F101" s="89"/>
      <c r="G101" s="89"/>
      <c r="H101" s="77">
        <v>43889</v>
      </c>
      <c r="I101" s="77">
        <v>43891</v>
      </c>
      <c r="J101" s="77">
        <v>44104</v>
      </c>
      <c r="K101" s="66">
        <f t="shared" si="28"/>
        <v>213</v>
      </c>
      <c r="L101" s="83" t="s">
        <v>769</v>
      </c>
      <c r="M101" s="69" t="s">
        <v>770</v>
      </c>
      <c r="N101" s="83" t="s">
        <v>769</v>
      </c>
      <c r="O101" s="69" t="s">
        <v>768</v>
      </c>
      <c r="Q101" s="69" t="s">
        <v>736</v>
      </c>
      <c r="R101" s="69" t="s">
        <v>115</v>
      </c>
      <c r="S101" s="69" t="s">
        <v>767</v>
      </c>
      <c r="T101" s="69" t="s">
        <v>130</v>
      </c>
      <c r="U101" s="69" t="s">
        <v>643</v>
      </c>
      <c r="V101" s="69" t="s">
        <v>642</v>
      </c>
      <c r="Y101" s="69" t="s">
        <v>650</v>
      </c>
      <c r="Z101" s="71">
        <v>195</v>
      </c>
      <c r="AA101" s="80">
        <v>112938000</v>
      </c>
      <c r="AB101" s="77">
        <v>43882</v>
      </c>
      <c r="AC101" s="71">
        <v>199</v>
      </c>
      <c r="AD101" s="77">
        <v>43889</v>
      </c>
      <c r="AE101" s="77">
        <v>43902</v>
      </c>
      <c r="AF101" s="70"/>
      <c r="AG101" s="79"/>
      <c r="AH101" s="91"/>
      <c r="AI101" s="72"/>
      <c r="AJ101" s="61"/>
      <c r="AK101" s="77"/>
      <c r="AL101" s="76"/>
      <c r="AM101" s="75"/>
      <c r="AN101" s="72"/>
      <c r="AO101" s="71"/>
      <c r="AP101" s="72"/>
      <c r="AR101" s="91"/>
      <c r="AS101" s="73"/>
      <c r="AW101" s="70"/>
      <c r="AX101" s="72"/>
      <c r="AZ101" s="73"/>
      <c r="BE101" s="72"/>
      <c r="BF101" s="70"/>
      <c r="BJ101" s="70"/>
      <c r="BS101" s="70"/>
      <c r="BV101" s="70"/>
      <c r="BW101" s="70"/>
      <c r="CB101" s="70"/>
      <c r="CJ101" s="70"/>
      <c r="CK101" s="70"/>
      <c r="CL101" s="70"/>
      <c r="CM101" s="71"/>
    </row>
    <row r="102" spans="1:94" s="69" customFormat="1" ht="16.5" customHeight="1" x14ac:dyDescent="0.25">
      <c r="A102" s="71">
        <v>101</v>
      </c>
      <c r="B102" s="83" t="s">
        <v>765</v>
      </c>
      <c r="C102" s="83" t="s">
        <v>766</v>
      </c>
      <c r="D102" s="83" t="s">
        <v>618</v>
      </c>
      <c r="E102" s="80">
        <v>37646000</v>
      </c>
      <c r="F102" s="89"/>
      <c r="G102" s="89"/>
      <c r="H102" s="77">
        <v>43889</v>
      </c>
      <c r="I102" s="77">
        <v>43891</v>
      </c>
      <c r="J102" s="77">
        <v>44104</v>
      </c>
      <c r="K102" s="66">
        <f t="shared" si="28"/>
        <v>213</v>
      </c>
      <c r="L102" s="83" t="s">
        <v>765</v>
      </c>
      <c r="M102" s="69">
        <v>52.805799999999998</v>
      </c>
      <c r="N102" s="83" t="s">
        <v>765</v>
      </c>
      <c r="O102" s="69" t="s">
        <v>764</v>
      </c>
      <c r="Q102" s="69" t="s">
        <v>763</v>
      </c>
      <c r="R102" s="69" t="s">
        <v>115</v>
      </c>
      <c r="S102" s="69" t="s">
        <v>762</v>
      </c>
      <c r="T102" s="69" t="s">
        <v>130</v>
      </c>
      <c r="U102" s="69" t="s">
        <v>643</v>
      </c>
      <c r="V102" s="69" t="s">
        <v>642</v>
      </c>
      <c r="Y102" s="69" t="s">
        <v>650</v>
      </c>
      <c r="Z102" s="71">
        <v>189</v>
      </c>
      <c r="AA102" s="80">
        <v>37646000</v>
      </c>
      <c r="AB102" s="77">
        <v>43882</v>
      </c>
      <c r="AC102" s="71">
        <v>200</v>
      </c>
      <c r="AD102" s="77">
        <v>43889</v>
      </c>
      <c r="AE102" s="77"/>
      <c r="AF102" s="70"/>
      <c r="AG102" s="79"/>
      <c r="AH102" s="91"/>
      <c r="AI102" s="72"/>
      <c r="AJ102" s="61"/>
      <c r="AK102" s="77"/>
      <c r="AL102" s="76"/>
      <c r="AM102" s="75"/>
      <c r="AN102" s="72"/>
      <c r="AO102" s="71"/>
      <c r="AP102" s="72"/>
      <c r="AR102" s="91"/>
      <c r="AS102" s="73"/>
      <c r="AW102" s="70"/>
      <c r="AX102" s="72"/>
      <c r="AZ102" s="73"/>
      <c r="BE102" s="72"/>
      <c r="BF102" s="70"/>
      <c r="BJ102" s="70"/>
      <c r="BS102" s="70"/>
      <c r="BV102" s="70"/>
      <c r="BW102" s="70"/>
      <c r="CB102" s="70"/>
      <c r="CJ102" s="70"/>
      <c r="CK102" s="70"/>
      <c r="CL102" s="70"/>
      <c r="CM102" s="71"/>
    </row>
    <row r="103" spans="1:94" s="69" customFormat="1" ht="16.5" customHeight="1" x14ac:dyDescent="0.25">
      <c r="A103" s="71">
        <v>102</v>
      </c>
      <c r="B103" s="83" t="s">
        <v>759</v>
      </c>
      <c r="C103" s="83" t="s">
        <v>761</v>
      </c>
      <c r="D103" s="83" t="s">
        <v>618</v>
      </c>
      <c r="E103" s="80">
        <v>63000000</v>
      </c>
      <c r="F103" s="89"/>
      <c r="G103" s="89"/>
      <c r="H103" s="77">
        <v>43889</v>
      </c>
      <c r="I103" s="77">
        <v>43891</v>
      </c>
      <c r="J103" s="77">
        <v>44104</v>
      </c>
      <c r="K103" s="66">
        <f t="shared" si="28"/>
        <v>213</v>
      </c>
      <c r="L103" s="83" t="s">
        <v>759</v>
      </c>
      <c r="M103" s="69" t="s">
        <v>760</v>
      </c>
      <c r="N103" s="83" t="s">
        <v>759</v>
      </c>
      <c r="O103" s="69" t="s">
        <v>758</v>
      </c>
      <c r="Q103" s="69" t="s">
        <v>757</v>
      </c>
      <c r="R103" s="69" t="s">
        <v>115</v>
      </c>
      <c r="S103" s="69" t="s">
        <v>756</v>
      </c>
      <c r="T103" s="69" t="s">
        <v>130</v>
      </c>
      <c r="U103" s="69" t="s">
        <v>643</v>
      </c>
      <c r="V103" s="69" t="s">
        <v>642</v>
      </c>
      <c r="Y103" s="69" t="s">
        <v>620</v>
      </c>
      <c r="Z103" s="71">
        <v>186</v>
      </c>
      <c r="AA103" s="80">
        <v>63000000</v>
      </c>
      <c r="AB103" s="77">
        <v>43882</v>
      </c>
      <c r="AC103" s="71">
        <v>206</v>
      </c>
      <c r="AD103" s="77">
        <v>43889</v>
      </c>
      <c r="AE103" s="77">
        <v>43895</v>
      </c>
      <c r="AF103" s="70"/>
      <c r="AG103" s="79"/>
      <c r="AH103" s="91"/>
      <c r="AI103" s="72"/>
      <c r="AJ103" s="61"/>
      <c r="AK103" s="77"/>
      <c r="AL103" s="76"/>
      <c r="AM103" s="75"/>
      <c r="AN103" s="72"/>
      <c r="AO103" s="71"/>
      <c r="AP103" s="72"/>
      <c r="AR103" s="91"/>
      <c r="AS103" s="73"/>
      <c r="AW103" s="70"/>
      <c r="AX103" s="72"/>
      <c r="AZ103" s="73"/>
      <c r="BE103" s="72"/>
      <c r="BF103" s="70"/>
      <c r="BJ103" s="70"/>
      <c r="BS103" s="70"/>
      <c r="BV103" s="70"/>
      <c r="BW103" s="70"/>
      <c r="CB103" s="70"/>
      <c r="CJ103" s="70"/>
      <c r="CK103" s="70"/>
      <c r="CL103" s="70"/>
      <c r="CM103" s="71"/>
    </row>
    <row r="104" spans="1:94" s="69" customFormat="1" ht="16.5" customHeight="1" x14ac:dyDescent="0.25">
      <c r="A104" s="71">
        <v>103</v>
      </c>
      <c r="B104" s="83" t="s">
        <v>753</v>
      </c>
      <c r="C104" s="83" t="s">
        <v>755</v>
      </c>
      <c r="D104" s="83" t="s">
        <v>618</v>
      </c>
      <c r="E104" s="80">
        <v>28000000</v>
      </c>
      <c r="F104" s="89"/>
      <c r="G104" s="89"/>
      <c r="H104" s="77">
        <v>43889</v>
      </c>
      <c r="I104" s="77">
        <v>43891</v>
      </c>
      <c r="J104" s="77">
        <v>44104</v>
      </c>
      <c r="K104" s="66">
        <f t="shared" ref="K104:K135" si="29">+J104-I104</f>
        <v>213</v>
      </c>
      <c r="L104" s="83" t="s">
        <v>753</v>
      </c>
      <c r="M104" s="69" t="s">
        <v>754</v>
      </c>
      <c r="N104" s="83" t="s">
        <v>753</v>
      </c>
      <c r="O104" s="69" t="s">
        <v>752</v>
      </c>
      <c r="Q104" s="69" t="s">
        <v>751</v>
      </c>
      <c r="R104" s="69" t="s">
        <v>115</v>
      </c>
      <c r="S104" s="69" t="s">
        <v>750</v>
      </c>
      <c r="T104" s="69" t="s">
        <v>130</v>
      </c>
      <c r="U104" s="69" t="s">
        <v>643</v>
      </c>
      <c r="V104" s="69" t="s">
        <v>642</v>
      </c>
      <c r="Y104" s="69" t="s">
        <v>650</v>
      </c>
      <c r="Z104" s="71">
        <v>206</v>
      </c>
      <c r="AA104" s="80">
        <v>28000000</v>
      </c>
      <c r="AB104" s="77">
        <v>43885</v>
      </c>
      <c r="AC104" s="71">
        <v>207</v>
      </c>
      <c r="AD104" s="77">
        <v>43889</v>
      </c>
      <c r="AE104" s="77">
        <v>43893</v>
      </c>
      <c r="AF104" s="70"/>
      <c r="AG104" s="79"/>
      <c r="AH104" s="91"/>
      <c r="AI104" s="72"/>
      <c r="AJ104" s="61"/>
      <c r="AK104" s="77"/>
      <c r="AL104" s="76"/>
      <c r="AM104" s="75"/>
      <c r="AN104" s="72"/>
      <c r="AO104" s="71"/>
      <c r="AP104" s="72"/>
      <c r="AR104" s="91"/>
      <c r="AS104" s="73"/>
      <c r="AW104" s="70"/>
      <c r="AX104" s="72"/>
      <c r="AZ104" s="73"/>
      <c r="BE104" s="72"/>
      <c r="BF104" s="70"/>
      <c r="BJ104" s="70"/>
      <c r="BS104" s="70"/>
      <c r="BV104" s="70"/>
      <c r="BW104" s="70"/>
      <c r="CB104" s="70"/>
      <c r="CJ104" s="70"/>
      <c r="CK104" s="70"/>
      <c r="CL104" s="70"/>
      <c r="CM104" s="71"/>
    </row>
    <row r="105" spans="1:94" s="69" customFormat="1" ht="16.5" customHeight="1" x14ac:dyDescent="0.25">
      <c r="A105" s="71">
        <v>104</v>
      </c>
      <c r="B105" s="83" t="s">
        <v>748</v>
      </c>
      <c r="C105" s="83" t="s">
        <v>649</v>
      </c>
      <c r="D105" s="83" t="s">
        <v>618</v>
      </c>
      <c r="E105" s="80">
        <v>98820750</v>
      </c>
      <c r="F105" s="89"/>
      <c r="G105" s="89"/>
      <c r="H105" s="77">
        <v>43889</v>
      </c>
      <c r="I105" s="77">
        <v>43891</v>
      </c>
      <c r="J105" s="77">
        <v>44104</v>
      </c>
      <c r="K105" s="66">
        <f t="shared" si="29"/>
        <v>213</v>
      </c>
      <c r="L105" s="83" t="s">
        <v>748</v>
      </c>
      <c r="M105" s="69" t="s">
        <v>749</v>
      </c>
      <c r="N105" s="83" t="s">
        <v>748</v>
      </c>
      <c r="O105" s="69" t="s">
        <v>747</v>
      </c>
      <c r="Q105" s="69" t="s">
        <v>645</v>
      </c>
      <c r="R105" s="69" t="s">
        <v>115</v>
      </c>
      <c r="S105" s="69" t="s">
        <v>746</v>
      </c>
      <c r="T105" s="69" t="s">
        <v>130</v>
      </c>
      <c r="U105" s="69" t="s">
        <v>643</v>
      </c>
      <c r="V105" s="69" t="s">
        <v>642</v>
      </c>
      <c r="Y105" s="69" t="s">
        <v>620</v>
      </c>
      <c r="Z105" s="71">
        <v>199</v>
      </c>
      <c r="AA105" s="80">
        <v>98820750</v>
      </c>
      <c r="AB105" s="77">
        <v>43882</v>
      </c>
      <c r="AC105" s="71">
        <v>201</v>
      </c>
      <c r="AD105" s="77">
        <v>43889</v>
      </c>
      <c r="AE105" s="77">
        <v>43893</v>
      </c>
      <c r="AF105" s="70"/>
      <c r="AG105" s="79"/>
      <c r="AH105" s="91"/>
      <c r="AI105" s="72"/>
      <c r="AJ105" s="61"/>
      <c r="AK105" s="77"/>
      <c r="AL105" s="76"/>
      <c r="AM105" s="75"/>
      <c r="AN105" s="72"/>
      <c r="AO105" s="71"/>
      <c r="AP105" s="72"/>
      <c r="AR105" s="91"/>
      <c r="AS105" s="73"/>
      <c r="AW105" s="70"/>
      <c r="AX105" s="72"/>
      <c r="AZ105" s="73"/>
      <c r="BE105" s="72"/>
      <c r="BF105" s="70"/>
      <c r="BJ105" s="70"/>
      <c r="BS105" s="70"/>
      <c r="BV105" s="70"/>
      <c r="BW105" s="70"/>
      <c r="CB105" s="70"/>
      <c r="CJ105" s="70"/>
      <c r="CK105" s="70"/>
      <c r="CL105" s="70"/>
      <c r="CM105" s="71"/>
    </row>
    <row r="106" spans="1:94" s="69" customFormat="1" ht="16.5" customHeight="1" x14ac:dyDescent="0.25">
      <c r="A106" s="71">
        <v>105</v>
      </c>
      <c r="B106" s="83" t="s">
        <v>744</v>
      </c>
      <c r="C106" s="83" t="s">
        <v>649</v>
      </c>
      <c r="D106" s="83" t="s">
        <v>618</v>
      </c>
      <c r="E106" s="80">
        <v>28234500</v>
      </c>
      <c r="F106" s="89"/>
      <c r="G106" s="89"/>
      <c r="H106" s="77">
        <v>43889</v>
      </c>
      <c r="I106" s="77">
        <v>43891</v>
      </c>
      <c r="J106" s="77">
        <v>44104</v>
      </c>
      <c r="K106" s="66">
        <f t="shared" si="29"/>
        <v>213</v>
      </c>
      <c r="L106" s="83" t="s">
        <v>744</v>
      </c>
      <c r="M106" s="69" t="s">
        <v>745</v>
      </c>
      <c r="N106" s="83" t="s">
        <v>744</v>
      </c>
      <c r="O106" s="69" t="s">
        <v>743</v>
      </c>
      <c r="Q106" s="69" t="s">
        <v>742</v>
      </c>
      <c r="R106" s="69" t="s">
        <v>115</v>
      </c>
      <c r="S106" s="69" t="s">
        <v>741</v>
      </c>
      <c r="T106" s="69" t="s">
        <v>130</v>
      </c>
      <c r="U106" s="69" t="s">
        <v>643</v>
      </c>
      <c r="V106" s="69" t="s">
        <v>642</v>
      </c>
      <c r="Y106" s="69" t="s">
        <v>620</v>
      </c>
      <c r="Z106" s="71">
        <v>200</v>
      </c>
      <c r="AA106" s="80">
        <v>28234500</v>
      </c>
      <c r="AB106" s="77">
        <v>43882</v>
      </c>
      <c r="AC106" s="71">
        <v>202</v>
      </c>
      <c r="AD106" s="77">
        <v>43889</v>
      </c>
      <c r="AE106" s="77">
        <v>43893</v>
      </c>
      <c r="AF106" s="70"/>
      <c r="AG106" s="79"/>
      <c r="AH106" s="91"/>
      <c r="AI106" s="72"/>
      <c r="AJ106" s="61"/>
      <c r="AK106" s="77"/>
      <c r="AL106" s="76"/>
      <c r="AM106" s="75"/>
      <c r="AN106" s="72"/>
      <c r="AO106" s="71"/>
      <c r="AP106" s="72"/>
      <c r="AR106" s="91"/>
      <c r="AS106" s="73"/>
      <c r="AW106" s="70"/>
      <c r="AX106" s="72"/>
      <c r="AZ106" s="73"/>
      <c r="BE106" s="72"/>
      <c r="BF106" s="70"/>
      <c r="BJ106" s="70"/>
      <c r="BS106" s="70"/>
      <c r="BV106" s="70"/>
      <c r="BW106" s="70"/>
      <c r="CB106" s="70"/>
      <c r="CJ106" s="70"/>
      <c r="CK106" s="70"/>
      <c r="CL106" s="70"/>
      <c r="CM106" s="71"/>
    </row>
    <row r="107" spans="1:94" s="69" customFormat="1" ht="16.5" customHeight="1" x14ac:dyDescent="0.25">
      <c r="A107" s="71">
        <v>106</v>
      </c>
      <c r="B107" s="83" t="s">
        <v>738</v>
      </c>
      <c r="C107" s="83" t="s">
        <v>740</v>
      </c>
      <c r="D107" s="83" t="s">
        <v>618</v>
      </c>
      <c r="E107" s="80">
        <v>112938000</v>
      </c>
      <c r="F107" s="89"/>
      <c r="G107" s="89"/>
      <c r="H107" s="77">
        <v>43889</v>
      </c>
      <c r="I107" s="77">
        <v>43891</v>
      </c>
      <c r="J107" s="77">
        <v>44104</v>
      </c>
      <c r="K107" s="66">
        <f t="shared" si="29"/>
        <v>213</v>
      </c>
      <c r="L107" s="83" t="s">
        <v>738</v>
      </c>
      <c r="M107" s="69" t="s">
        <v>739</v>
      </c>
      <c r="N107" s="83" t="s">
        <v>738</v>
      </c>
      <c r="O107" s="69" t="s">
        <v>737</v>
      </c>
      <c r="Q107" s="69" t="s">
        <v>736</v>
      </c>
      <c r="R107" s="69" t="s">
        <v>115</v>
      </c>
      <c r="S107" s="69" t="s">
        <v>735</v>
      </c>
      <c r="T107" s="69" t="s">
        <v>130</v>
      </c>
      <c r="U107" s="69" t="s">
        <v>643</v>
      </c>
      <c r="V107" s="69" t="s">
        <v>642</v>
      </c>
      <c r="Y107" s="69" t="s">
        <v>620</v>
      </c>
      <c r="Z107" s="71">
        <v>196</v>
      </c>
      <c r="AA107" s="80">
        <v>112938000</v>
      </c>
      <c r="AB107" s="77">
        <v>43882</v>
      </c>
      <c r="AC107" s="71">
        <v>203</v>
      </c>
      <c r="AD107" s="77">
        <v>43889</v>
      </c>
      <c r="AE107" s="77">
        <v>43894</v>
      </c>
      <c r="AF107" s="70"/>
      <c r="AG107" s="79"/>
      <c r="AH107" s="91"/>
      <c r="AI107" s="72"/>
      <c r="AJ107" s="61"/>
      <c r="AK107" s="77"/>
      <c r="AL107" s="76"/>
      <c r="AM107" s="75"/>
      <c r="AN107" s="72"/>
      <c r="AO107" s="71"/>
      <c r="AP107" s="72"/>
      <c r="AR107" s="91"/>
      <c r="AS107" s="73"/>
      <c r="AW107" s="70"/>
      <c r="AX107" s="72"/>
      <c r="AZ107" s="73"/>
      <c r="BE107" s="72"/>
      <c r="BF107" s="70"/>
      <c r="BJ107" s="70"/>
      <c r="BS107" s="70"/>
      <c r="BV107" s="70"/>
      <c r="BW107" s="70"/>
      <c r="CB107" s="70"/>
      <c r="CJ107" s="70"/>
      <c r="CK107" s="70"/>
      <c r="CL107" s="70"/>
      <c r="CM107" s="71"/>
    </row>
    <row r="108" spans="1:94" s="69" customFormat="1" ht="16.5" customHeight="1" x14ac:dyDescent="0.25">
      <c r="A108" s="71">
        <v>107</v>
      </c>
      <c r="B108" s="83" t="s">
        <v>732</v>
      </c>
      <c r="C108" s="83" t="s">
        <v>734</v>
      </c>
      <c r="D108" s="83" t="s">
        <v>618</v>
      </c>
      <c r="E108" s="80">
        <v>35000000</v>
      </c>
      <c r="F108" s="89"/>
      <c r="G108" s="89"/>
      <c r="H108" s="77">
        <v>43889</v>
      </c>
      <c r="I108" s="77">
        <v>43891</v>
      </c>
      <c r="J108" s="77">
        <v>44104</v>
      </c>
      <c r="K108" s="66">
        <f t="shared" si="29"/>
        <v>213</v>
      </c>
      <c r="L108" s="83" t="s">
        <v>732</v>
      </c>
      <c r="M108" s="69" t="s">
        <v>733</v>
      </c>
      <c r="N108" s="83" t="s">
        <v>732</v>
      </c>
      <c r="O108" s="69" t="s">
        <v>731</v>
      </c>
      <c r="Q108" s="69" t="s">
        <v>730</v>
      </c>
      <c r="R108" s="69" t="s">
        <v>729</v>
      </c>
      <c r="S108" s="69" t="s">
        <v>728</v>
      </c>
      <c r="T108" s="69" t="s">
        <v>130</v>
      </c>
      <c r="U108" s="69" t="s">
        <v>643</v>
      </c>
      <c r="V108" s="69" t="s">
        <v>642</v>
      </c>
      <c r="Y108" s="69" t="s">
        <v>620</v>
      </c>
      <c r="Z108" s="71">
        <v>203</v>
      </c>
      <c r="AA108" s="80">
        <v>35000000</v>
      </c>
      <c r="AB108" s="77">
        <v>43882</v>
      </c>
      <c r="AC108" s="71">
        <v>204</v>
      </c>
      <c r="AD108" s="77">
        <v>43889</v>
      </c>
      <c r="AE108" s="77">
        <v>43893</v>
      </c>
      <c r="AF108" s="70"/>
      <c r="AG108" s="79"/>
      <c r="AH108" s="91"/>
      <c r="AI108" s="72"/>
      <c r="AJ108" s="61"/>
      <c r="AK108" s="77"/>
      <c r="AL108" s="76"/>
      <c r="AM108" s="75"/>
      <c r="AN108" s="72"/>
      <c r="AO108" s="71"/>
      <c r="AP108" s="72"/>
      <c r="AR108" s="91"/>
      <c r="AS108" s="73"/>
      <c r="AW108" s="70"/>
      <c r="AX108" s="72"/>
      <c r="AZ108" s="73"/>
      <c r="BE108" s="72"/>
      <c r="BF108" s="70"/>
      <c r="BJ108" s="70"/>
      <c r="BS108" s="70"/>
      <c r="BV108" s="70"/>
      <c r="BW108" s="70"/>
      <c r="CB108" s="70"/>
      <c r="CJ108" s="70"/>
      <c r="CK108" s="70"/>
      <c r="CL108" s="70"/>
      <c r="CM108" s="71"/>
    </row>
    <row r="109" spans="1:94" s="50" customFormat="1" ht="16.5" customHeight="1" x14ac:dyDescent="0.3">
      <c r="A109" s="58">
        <v>108</v>
      </c>
      <c r="B109" s="65" t="s">
        <v>726</v>
      </c>
      <c r="C109" s="65" t="s">
        <v>635</v>
      </c>
      <c r="D109" s="65" t="s">
        <v>677</v>
      </c>
      <c r="E109" s="68">
        <v>28234500</v>
      </c>
      <c r="F109" s="60"/>
      <c r="G109" s="67"/>
      <c r="H109" s="60">
        <v>43889</v>
      </c>
      <c r="I109" s="60">
        <v>43891</v>
      </c>
      <c r="J109" s="60">
        <v>44104</v>
      </c>
      <c r="K109" s="66">
        <f t="shared" si="29"/>
        <v>213</v>
      </c>
      <c r="L109" s="65" t="s">
        <v>726</v>
      </c>
      <c r="M109" s="50" t="s">
        <v>727</v>
      </c>
      <c r="N109" s="65" t="s">
        <v>726</v>
      </c>
      <c r="O109" s="50" t="s">
        <v>725</v>
      </c>
      <c r="Q109" s="50" t="s">
        <v>637</v>
      </c>
      <c r="R109" s="50" t="s">
        <v>115</v>
      </c>
      <c r="S109" s="50" t="s">
        <v>724</v>
      </c>
      <c r="T109" s="50" t="s">
        <v>130</v>
      </c>
      <c r="U109" s="65" t="s">
        <v>87</v>
      </c>
      <c r="V109" s="65" t="s">
        <v>86</v>
      </c>
      <c r="Y109" s="65" t="s">
        <v>623</v>
      </c>
      <c r="Z109" s="58">
        <v>198</v>
      </c>
      <c r="AA109" s="93">
        <v>28234500</v>
      </c>
      <c r="AB109" s="60">
        <v>43882</v>
      </c>
      <c r="AC109" s="58">
        <v>185</v>
      </c>
      <c r="AD109" s="60">
        <v>43889</v>
      </c>
      <c r="AE109" s="60">
        <v>43893</v>
      </c>
      <c r="AF109" s="51"/>
      <c r="AG109" s="63"/>
      <c r="AH109" s="62"/>
      <c r="AI109" s="62"/>
      <c r="AJ109" s="61"/>
      <c r="AK109" s="60"/>
      <c r="AL109" s="59"/>
      <c r="AM109" s="84"/>
      <c r="AN109" s="57"/>
      <c r="AO109" s="58"/>
      <c r="AP109" s="57"/>
      <c r="AR109" s="57"/>
      <c r="AS109" s="56"/>
      <c r="AW109" s="51"/>
      <c r="AX109" s="55"/>
      <c r="AZ109" s="56"/>
      <c r="BE109" s="55"/>
      <c r="BF109" s="51"/>
      <c r="BJ109" s="51"/>
      <c r="BS109" s="51"/>
      <c r="BV109" s="51"/>
      <c r="BW109" s="51"/>
      <c r="CB109" s="51"/>
      <c r="CF109" s="54">
        <f t="shared" ref="CF109:CF118" si="30">+AF109+AS109+BF109+BS109</f>
        <v>0</v>
      </c>
      <c r="CG109" s="54">
        <f t="shared" ref="CG109:CG118" si="31">+AJ109+AW109+BJ109+BW109</f>
        <v>0</v>
      </c>
      <c r="CH109" s="53">
        <f t="shared" ref="CH109:CH118" si="32">IF(BV109&gt;0,BV109,IF(BI109&gt;0,BI109,IF(AV109&gt;0,AV109,IF(AI109&gt;0,AI109,J109))))</f>
        <v>44104</v>
      </c>
      <c r="CJ109" s="51">
        <f t="shared" ref="CJ109:CJ118" si="33">+E109+AF109+AS109+BF109+BS109</f>
        <v>28234500</v>
      </c>
      <c r="CK109" s="51"/>
      <c r="CL109" s="51">
        <f t="shared" ref="CL109:CL118" si="34">+CJ109-CK109</f>
        <v>28234500</v>
      </c>
      <c r="CM109" s="52"/>
      <c r="CP109" s="51"/>
    </row>
    <row r="110" spans="1:94" s="50" customFormat="1" ht="16.5" customHeight="1" x14ac:dyDescent="0.3">
      <c r="A110" s="58">
        <v>109</v>
      </c>
      <c r="B110" s="65" t="s">
        <v>721</v>
      </c>
      <c r="C110" s="65" t="s">
        <v>723</v>
      </c>
      <c r="D110" s="65" t="s">
        <v>677</v>
      </c>
      <c r="E110" s="68">
        <v>75292000</v>
      </c>
      <c r="F110" s="60"/>
      <c r="G110" s="67"/>
      <c r="H110" s="60">
        <v>43889</v>
      </c>
      <c r="I110" s="60">
        <v>43891</v>
      </c>
      <c r="J110" s="60">
        <v>44104</v>
      </c>
      <c r="K110" s="66">
        <f t="shared" si="29"/>
        <v>213</v>
      </c>
      <c r="L110" s="65" t="s">
        <v>721</v>
      </c>
      <c r="M110" s="50" t="s">
        <v>722</v>
      </c>
      <c r="N110" s="65" t="s">
        <v>721</v>
      </c>
      <c r="O110" s="50" t="s">
        <v>720</v>
      </c>
      <c r="Q110" s="50" t="s">
        <v>631</v>
      </c>
      <c r="R110" s="50" t="s">
        <v>115</v>
      </c>
      <c r="S110" s="50" t="s">
        <v>719</v>
      </c>
      <c r="T110" s="50" t="s">
        <v>130</v>
      </c>
      <c r="U110" s="65" t="s">
        <v>87</v>
      </c>
      <c r="V110" s="65" t="s">
        <v>86</v>
      </c>
      <c r="Y110" s="65" t="s">
        <v>623</v>
      </c>
      <c r="Z110" s="58">
        <v>202</v>
      </c>
      <c r="AA110" s="93">
        <v>75292000</v>
      </c>
      <c r="AB110" s="60">
        <v>43882</v>
      </c>
      <c r="AC110" s="58">
        <v>186</v>
      </c>
      <c r="AD110" s="60">
        <v>43889</v>
      </c>
      <c r="AE110" s="60">
        <v>43894</v>
      </c>
      <c r="AF110" s="51"/>
      <c r="AG110" s="63"/>
      <c r="AH110" s="62"/>
      <c r="AI110" s="62"/>
      <c r="AJ110" s="61"/>
      <c r="AK110" s="60"/>
      <c r="AL110" s="59"/>
      <c r="AM110" s="84"/>
      <c r="AN110" s="57"/>
      <c r="AO110" s="58"/>
      <c r="AP110" s="57"/>
      <c r="AR110" s="57"/>
      <c r="AS110" s="56"/>
      <c r="AW110" s="51"/>
      <c r="AX110" s="55"/>
      <c r="AZ110" s="56"/>
      <c r="BE110" s="55"/>
      <c r="BF110" s="51"/>
      <c r="BJ110" s="51"/>
      <c r="BS110" s="51"/>
      <c r="BV110" s="51"/>
      <c r="BW110" s="51"/>
      <c r="CB110" s="51"/>
      <c r="CF110" s="54">
        <f t="shared" si="30"/>
        <v>0</v>
      </c>
      <c r="CG110" s="54">
        <f t="shared" si="31"/>
        <v>0</v>
      </c>
      <c r="CH110" s="53">
        <f t="shared" si="32"/>
        <v>44104</v>
      </c>
      <c r="CJ110" s="51">
        <f t="shared" si="33"/>
        <v>75292000</v>
      </c>
      <c r="CK110" s="51"/>
      <c r="CL110" s="51">
        <f t="shared" si="34"/>
        <v>75292000</v>
      </c>
      <c r="CM110" s="52"/>
      <c r="CP110" s="51"/>
    </row>
    <row r="111" spans="1:94" s="50" customFormat="1" ht="16.5" customHeight="1" x14ac:dyDescent="0.3">
      <c r="A111" s="58">
        <v>110</v>
      </c>
      <c r="B111" s="65" t="s">
        <v>717</v>
      </c>
      <c r="C111" s="65" t="s">
        <v>635</v>
      </c>
      <c r="D111" s="65" t="s">
        <v>677</v>
      </c>
      <c r="E111" s="68">
        <v>95997300</v>
      </c>
      <c r="F111" s="60"/>
      <c r="G111" s="67"/>
      <c r="H111" s="60">
        <v>43889</v>
      </c>
      <c r="I111" s="60">
        <v>43891</v>
      </c>
      <c r="J111" s="60">
        <v>44104</v>
      </c>
      <c r="K111" s="66">
        <f t="shared" si="29"/>
        <v>213</v>
      </c>
      <c r="L111" s="65" t="s">
        <v>717</v>
      </c>
      <c r="M111" s="50" t="s">
        <v>718</v>
      </c>
      <c r="N111" s="65" t="s">
        <v>717</v>
      </c>
      <c r="O111" s="50" t="s">
        <v>716</v>
      </c>
      <c r="Q111" s="50" t="s">
        <v>637</v>
      </c>
      <c r="R111" s="50" t="s">
        <v>115</v>
      </c>
      <c r="S111" s="50" t="s">
        <v>715</v>
      </c>
      <c r="T111" s="50" t="s">
        <v>130</v>
      </c>
      <c r="U111" s="65" t="s">
        <v>87</v>
      </c>
      <c r="V111" s="65" t="s">
        <v>86</v>
      </c>
      <c r="Y111" s="65" t="s">
        <v>623</v>
      </c>
      <c r="Z111" s="58">
        <v>201</v>
      </c>
      <c r="AA111" s="93">
        <v>95997300</v>
      </c>
      <c r="AB111" s="60">
        <v>43882</v>
      </c>
      <c r="AC111" s="58">
        <v>187</v>
      </c>
      <c r="AD111" s="60">
        <v>43889</v>
      </c>
      <c r="AE111" s="60">
        <v>43894</v>
      </c>
      <c r="AF111" s="51"/>
      <c r="AG111" s="63"/>
      <c r="AH111" s="62"/>
      <c r="AI111" s="62"/>
      <c r="AJ111" s="61"/>
      <c r="AK111" s="60"/>
      <c r="AL111" s="59"/>
      <c r="AM111" s="84"/>
      <c r="AN111" s="57"/>
      <c r="AO111" s="58"/>
      <c r="AP111" s="57"/>
      <c r="AR111" s="57"/>
      <c r="AS111" s="56"/>
      <c r="AW111" s="51"/>
      <c r="AX111" s="55"/>
      <c r="AZ111" s="56"/>
      <c r="BE111" s="55"/>
      <c r="BF111" s="51"/>
      <c r="BJ111" s="51"/>
      <c r="BS111" s="51"/>
      <c r="BV111" s="51"/>
      <c r="BW111" s="51"/>
      <c r="CB111" s="51"/>
      <c r="CF111" s="54">
        <f t="shared" si="30"/>
        <v>0</v>
      </c>
      <c r="CG111" s="54">
        <f t="shared" si="31"/>
        <v>0</v>
      </c>
      <c r="CH111" s="53">
        <f t="shared" si="32"/>
        <v>44104</v>
      </c>
      <c r="CJ111" s="51">
        <f t="shared" si="33"/>
        <v>95997300</v>
      </c>
      <c r="CK111" s="51"/>
      <c r="CL111" s="51">
        <f t="shared" si="34"/>
        <v>95997300</v>
      </c>
      <c r="CM111" s="52"/>
      <c r="CP111" s="51"/>
    </row>
    <row r="112" spans="1:94" s="50" customFormat="1" ht="16.5" customHeight="1" x14ac:dyDescent="0.3">
      <c r="A112" s="58">
        <v>111</v>
      </c>
      <c r="B112" s="65" t="s">
        <v>712</v>
      </c>
      <c r="C112" s="65" t="s">
        <v>714</v>
      </c>
      <c r="D112" s="65" t="s">
        <v>677</v>
      </c>
      <c r="E112" s="68">
        <v>37646000</v>
      </c>
      <c r="F112" s="60"/>
      <c r="G112" s="67"/>
      <c r="H112" s="60">
        <v>43889</v>
      </c>
      <c r="I112" s="60">
        <v>43891</v>
      </c>
      <c r="J112" s="60">
        <v>44104</v>
      </c>
      <c r="K112" s="66">
        <f t="shared" si="29"/>
        <v>213</v>
      </c>
      <c r="L112" s="65" t="s">
        <v>712</v>
      </c>
      <c r="M112" s="50" t="s">
        <v>713</v>
      </c>
      <c r="N112" s="65" t="s">
        <v>712</v>
      </c>
      <c r="O112" s="50" t="s">
        <v>711</v>
      </c>
      <c r="Q112" s="50" t="s">
        <v>710</v>
      </c>
      <c r="R112" s="50" t="s">
        <v>115</v>
      </c>
      <c r="S112" s="50" t="s">
        <v>709</v>
      </c>
      <c r="T112" s="50" t="s">
        <v>130</v>
      </c>
      <c r="U112" s="65" t="s">
        <v>87</v>
      </c>
      <c r="V112" s="65" t="s">
        <v>86</v>
      </c>
      <c r="Y112" s="65" t="s">
        <v>623</v>
      </c>
      <c r="Z112" s="58">
        <v>188</v>
      </c>
      <c r="AA112" s="93">
        <v>37646000</v>
      </c>
      <c r="AB112" s="60">
        <v>43882</v>
      </c>
      <c r="AC112" s="58">
        <v>188</v>
      </c>
      <c r="AD112" s="60">
        <v>43889</v>
      </c>
      <c r="AE112" s="60"/>
      <c r="AF112" s="51"/>
      <c r="AG112" s="63"/>
      <c r="AH112" s="62"/>
      <c r="AI112" s="62"/>
      <c r="AJ112" s="61"/>
      <c r="AK112" s="60"/>
      <c r="AL112" s="59"/>
      <c r="AM112" s="84"/>
      <c r="AN112" s="57"/>
      <c r="AO112" s="58"/>
      <c r="AP112" s="57"/>
      <c r="AR112" s="57"/>
      <c r="AS112" s="56"/>
      <c r="AW112" s="51"/>
      <c r="AX112" s="55"/>
      <c r="AZ112" s="56"/>
      <c r="BE112" s="55"/>
      <c r="BF112" s="51"/>
      <c r="BJ112" s="51"/>
      <c r="BS112" s="51"/>
      <c r="BV112" s="51"/>
      <c r="BW112" s="51"/>
      <c r="CB112" s="51"/>
      <c r="CF112" s="54">
        <f t="shared" si="30"/>
        <v>0</v>
      </c>
      <c r="CG112" s="54">
        <f t="shared" si="31"/>
        <v>0</v>
      </c>
      <c r="CH112" s="53">
        <f t="shared" si="32"/>
        <v>44104</v>
      </c>
      <c r="CJ112" s="51">
        <f t="shared" si="33"/>
        <v>37646000</v>
      </c>
      <c r="CK112" s="51"/>
      <c r="CL112" s="51">
        <f t="shared" si="34"/>
        <v>37646000</v>
      </c>
      <c r="CM112" s="52"/>
      <c r="CP112" s="51"/>
    </row>
    <row r="113" spans="1:94" s="50" customFormat="1" ht="16.5" customHeight="1" x14ac:dyDescent="0.3">
      <c r="A113" s="58">
        <v>112</v>
      </c>
      <c r="B113" s="65" t="s">
        <v>706</v>
      </c>
      <c r="C113" s="65" t="s">
        <v>708</v>
      </c>
      <c r="D113" s="65" t="s">
        <v>677</v>
      </c>
      <c r="E113" s="68">
        <v>124261228</v>
      </c>
      <c r="F113" s="60"/>
      <c r="G113" s="67"/>
      <c r="H113" s="60">
        <v>43889</v>
      </c>
      <c r="I113" s="60">
        <v>43891</v>
      </c>
      <c r="J113" s="60">
        <v>44104</v>
      </c>
      <c r="K113" s="66">
        <f t="shared" si="29"/>
        <v>213</v>
      </c>
      <c r="L113" s="65" t="s">
        <v>706</v>
      </c>
      <c r="M113" s="50" t="s">
        <v>707</v>
      </c>
      <c r="N113" s="65" t="s">
        <v>706</v>
      </c>
      <c r="O113" s="50" t="s">
        <v>705</v>
      </c>
      <c r="Q113" s="50" t="s">
        <v>704</v>
      </c>
      <c r="R113" s="50" t="s">
        <v>115</v>
      </c>
      <c r="S113" s="50" t="s">
        <v>703</v>
      </c>
      <c r="T113" s="50" t="s">
        <v>130</v>
      </c>
      <c r="U113" s="65" t="s">
        <v>87</v>
      </c>
      <c r="V113" s="65" t="s">
        <v>86</v>
      </c>
      <c r="Y113" s="65" t="s">
        <v>623</v>
      </c>
      <c r="Z113" s="58">
        <v>185</v>
      </c>
      <c r="AA113" s="93">
        <v>124261228</v>
      </c>
      <c r="AB113" s="60">
        <v>43882</v>
      </c>
      <c r="AC113" s="58">
        <v>190</v>
      </c>
      <c r="AD113" s="60">
        <v>43889</v>
      </c>
      <c r="AE113" s="60">
        <v>43896</v>
      </c>
      <c r="AF113" s="51"/>
      <c r="AG113" s="63"/>
      <c r="AH113" s="62"/>
      <c r="AI113" s="62"/>
      <c r="AJ113" s="61"/>
      <c r="AK113" s="60"/>
      <c r="AL113" s="59"/>
      <c r="AM113" s="84"/>
      <c r="AN113" s="57"/>
      <c r="AO113" s="58"/>
      <c r="AP113" s="57"/>
      <c r="AR113" s="57"/>
      <c r="AS113" s="56"/>
      <c r="AW113" s="51"/>
      <c r="AX113" s="55"/>
      <c r="AZ113" s="56"/>
      <c r="BE113" s="55"/>
      <c r="BF113" s="51"/>
      <c r="BJ113" s="51"/>
      <c r="BS113" s="51"/>
      <c r="BV113" s="51"/>
      <c r="BW113" s="51"/>
      <c r="CB113" s="51"/>
      <c r="CF113" s="54">
        <f t="shared" si="30"/>
        <v>0</v>
      </c>
      <c r="CG113" s="54">
        <f t="shared" si="31"/>
        <v>0</v>
      </c>
      <c r="CH113" s="53">
        <f t="shared" si="32"/>
        <v>44104</v>
      </c>
      <c r="CJ113" s="51">
        <f t="shared" si="33"/>
        <v>124261228</v>
      </c>
      <c r="CK113" s="51"/>
      <c r="CL113" s="51">
        <f t="shared" si="34"/>
        <v>124261228</v>
      </c>
      <c r="CM113" s="52"/>
      <c r="CP113" s="51"/>
    </row>
    <row r="114" spans="1:94" s="50" customFormat="1" ht="16.5" customHeight="1" x14ac:dyDescent="0.3">
      <c r="A114" s="58">
        <v>113</v>
      </c>
      <c r="B114" s="65" t="s">
        <v>700</v>
      </c>
      <c r="C114" s="94" t="s">
        <v>702</v>
      </c>
      <c r="D114" s="65" t="s">
        <v>677</v>
      </c>
      <c r="E114" s="68">
        <v>33145042</v>
      </c>
      <c r="F114" s="60"/>
      <c r="G114" s="67"/>
      <c r="H114" s="60">
        <v>43889</v>
      </c>
      <c r="I114" s="60">
        <v>43891</v>
      </c>
      <c r="J114" s="60">
        <v>44104</v>
      </c>
      <c r="K114" s="66">
        <f t="shared" si="29"/>
        <v>213</v>
      </c>
      <c r="L114" s="65" t="s">
        <v>700</v>
      </c>
      <c r="M114" s="50" t="s">
        <v>701</v>
      </c>
      <c r="N114" s="65" t="s">
        <v>700</v>
      </c>
      <c r="O114" s="50" t="s">
        <v>699</v>
      </c>
      <c r="Q114" s="50" t="s">
        <v>698</v>
      </c>
      <c r="R114" s="50" t="s">
        <v>115</v>
      </c>
      <c r="S114" s="50" t="s">
        <v>697</v>
      </c>
      <c r="T114" s="50" t="s">
        <v>130</v>
      </c>
      <c r="U114" s="65" t="s">
        <v>87</v>
      </c>
      <c r="V114" s="65" t="s">
        <v>86</v>
      </c>
      <c r="Y114" s="65" t="s">
        <v>623</v>
      </c>
      <c r="Z114" s="58">
        <v>183</v>
      </c>
      <c r="AA114" s="93">
        <v>33145042</v>
      </c>
      <c r="AB114" s="60">
        <v>43882</v>
      </c>
      <c r="AC114" s="58">
        <v>195</v>
      </c>
      <c r="AD114" s="60">
        <v>43889</v>
      </c>
      <c r="AE114" s="60">
        <v>43893</v>
      </c>
      <c r="AF114" s="51"/>
      <c r="AG114" s="63"/>
      <c r="AH114" s="62"/>
      <c r="AI114" s="62"/>
      <c r="AJ114" s="61"/>
      <c r="AK114" s="60"/>
      <c r="AL114" s="59"/>
      <c r="AM114" s="84"/>
      <c r="AN114" s="57"/>
      <c r="AO114" s="58"/>
      <c r="AP114" s="57"/>
      <c r="AR114" s="57"/>
      <c r="AS114" s="56"/>
      <c r="AW114" s="51"/>
      <c r="AX114" s="55"/>
      <c r="AZ114" s="56"/>
      <c r="BE114" s="55"/>
      <c r="BF114" s="51"/>
      <c r="BJ114" s="51"/>
      <c r="BS114" s="51"/>
      <c r="BV114" s="51"/>
      <c r="BW114" s="51"/>
      <c r="CB114" s="51"/>
      <c r="CF114" s="54">
        <f t="shared" si="30"/>
        <v>0</v>
      </c>
      <c r="CG114" s="54">
        <f t="shared" si="31"/>
        <v>0</v>
      </c>
      <c r="CH114" s="53">
        <f t="shared" si="32"/>
        <v>44104</v>
      </c>
      <c r="CJ114" s="51">
        <f t="shared" si="33"/>
        <v>33145042</v>
      </c>
      <c r="CK114" s="51"/>
      <c r="CL114" s="51">
        <f t="shared" si="34"/>
        <v>33145042</v>
      </c>
      <c r="CM114" s="52"/>
      <c r="CP114" s="51"/>
    </row>
    <row r="115" spans="1:94" s="50" customFormat="1" ht="16.5" customHeight="1" x14ac:dyDescent="0.3">
      <c r="A115" s="58">
        <v>114</v>
      </c>
      <c r="B115" s="65" t="s">
        <v>694</v>
      </c>
      <c r="C115" s="65" t="s">
        <v>696</v>
      </c>
      <c r="D115" s="65" t="s">
        <v>677</v>
      </c>
      <c r="E115" s="68">
        <v>112938000</v>
      </c>
      <c r="F115" s="60"/>
      <c r="G115" s="67"/>
      <c r="H115" s="60">
        <v>43889</v>
      </c>
      <c r="I115" s="60">
        <v>43891</v>
      </c>
      <c r="J115" s="60">
        <v>44104</v>
      </c>
      <c r="K115" s="66">
        <f t="shared" si="29"/>
        <v>213</v>
      </c>
      <c r="L115" s="65" t="s">
        <v>694</v>
      </c>
      <c r="M115" s="50" t="s">
        <v>695</v>
      </c>
      <c r="N115" s="65" t="s">
        <v>694</v>
      </c>
      <c r="O115" s="50" t="s">
        <v>693</v>
      </c>
      <c r="Q115" s="50" t="s">
        <v>692</v>
      </c>
      <c r="R115" s="50" t="s">
        <v>115</v>
      </c>
      <c r="S115" s="50" t="s">
        <v>691</v>
      </c>
      <c r="T115" s="50" t="s">
        <v>130</v>
      </c>
      <c r="U115" s="65" t="s">
        <v>87</v>
      </c>
      <c r="V115" s="65" t="s">
        <v>86</v>
      </c>
      <c r="Y115" s="65" t="s">
        <v>623</v>
      </c>
      <c r="Z115" s="58">
        <v>194</v>
      </c>
      <c r="AA115" s="93">
        <v>112938000</v>
      </c>
      <c r="AB115" s="60">
        <v>43882</v>
      </c>
      <c r="AC115" s="58">
        <v>191</v>
      </c>
      <c r="AD115" s="60">
        <v>43889</v>
      </c>
      <c r="AE115" s="60"/>
      <c r="AF115" s="51"/>
      <c r="AG115" s="63"/>
      <c r="AH115" s="62"/>
      <c r="AI115" s="62"/>
      <c r="AJ115" s="61"/>
      <c r="AK115" s="60"/>
      <c r="AL115" s="59"/>
      <c r="AM115" s="84"/>
      <c r="AN115" s="57"/>
      <c r="AO115" s="58"/>
      <c r="AP115" s="57"/>
      <c r="AR115" s="57"/>
      <c r="AS115" s="56"/>
      <c r="AW115" s="51"/>
      <c r="AX115" s="55"/>
      <c r="AZ115" s="56"/>
      <c r="BE115" s="55"/>
      <c r="BF115" s="51"/>
      <c r="BJ115" s="51"/>
      <c r="BS115" s="51"/>
      <c r="BV115" s="51"/>
      <c r="BW115" s="51"/>
      <c r="CB115" s="51"/>
      <c r="CF115" s="54">
        <f t="shared" si="30"/>
        <v>0</v>
      </c>
      <c r="CG115" s="54">
        <f t="shared" si="31"/>
        <v>0</v>
      </c>
      <c r="CH115" s="53">
        <f t="shared" si="32"/>
        <v>44104</v>
      </c>
      <c r="CJ115" s="51">
        <f t="shared" si="33"/>
        <v>112938000</v>
      </c>
      <c r="CK115" s="51"/>
      <c r="CL115" s="51">
        <f t="shared" si="34"/>
        <v>112938000</v>
      </c>
      <c r="CM115" s="52"/>
      <c r="CP115" s="51"/>
    </row>
    <row r="116" spans="1:94" s="50" customFormat="1" ht="16.5" customHeight="1" x14ac:dyDescent="0.3">
      <c r="A116" s="58">
        <v>115</v>
      </c>
      <c r="B116" s="65" t="s">
        <v>688</v>
      </c>
      <c r="C116" s="65" t="s">
        <v>690</v>
      </c>
      <c r="D116" s="65" t="s">
        <v>677</v>
      </c>
      <c r="E116" s="68">
        <v>63000000</v>
      </c>
      <c r="F116" s="60"/>
      <c r="G116" s="67"/>
      <c r="H116" s="60">
        <v>43889</v>
      </c>
      <c r="I116" s="60">
        <v>43891</v>
      </c>
      <c r="J116" s="60">
        <v>44104</v>
      </c>
      <c r="K116" s="66">
        <f t="shared" si="29"/>
        <v>213</v>
      </c>
      <c r="L116" s="65" t="s">
        <v>688</v>
      </c>
      <c r="M116" s="50" t="s">
        <v>689</v>
      </c>
      <c r="N116" s="65" t="s">
        <v>688</v>
      </c>
      <c r="O116" s="50" t="s">
        <v>687</v>
      </c>
      <c r="Q116" s="50" t="s">
        <v>686</v>
      </c>
      <c r="R116" s="50" t="s">
        <v>115</v>
      </c>
      <c r="S116" s="50" t="s">
        <v>685</v>
      </c>
      <c r="T116" s="50" t="s">
        <v>130</v>
      </c>
      <c r="U116" s="65" t="s">
        <v>87</v>
      </c>
      <c r="V116" s="65" t="s">
        <v>86</v>
      </c>
      <c r="Y116" s="65" t="s">
        <v>623</v>
      </c>
      <c r="Z116" s="58">
        <v>204</v>
      </c>
      <c r="AA116" s="93">
        <v>63000000</v>
      </c>
      <c r="AB116" s="60">
        <v>43882</v>
      </c>
      <c r="AC116" s="58">
        <v>192</v>
      </c>
      <c r="AD116" s="60">
        <v>43889</v>
      </c>
      <c r="AE116" s="60">
        <v>43889</v>
      </c>
      <c r="AF116" s="51"/>
      <c r="AG116" s="63"/>
      <c r="AH116" s="62"/>
      <c r="AI116" s="62"/>
      <c r="AJ116" s="61"/>
      <c r="AK116" s="60"/>
      <c r="AL116" s="59"/>
      <c r="AM116" s="84"/>
      <c r="AN116" s="57"/>
      <c r="AO116" s="58"/>
      <c r="AP116" s="57"/>
      <c r="AR116" s="57"/>
      <c r="AS116" s="56"/>
      <c r="AW116" s="51"/>
      <c r="AX116" s="55"/>
      <c r="AZ116" s="56"/>
      <c r="BE116" s="55"/>
      <c r="BF116" s="51"/>
      <c r="BJ116" s="51"/>
      <c r="BS116" s="51"/>
      <c r="BV116" s="51"/>
      <c r="BW116" s="51"/>
      <c r="CB116" s="51"/>
      <c r="CF116" s="54">
        <f t="shared" si="30"/>
        <v>0</v>
      </c>
      <c r="CG116" s="54">
        <f t="shared" si="31"/>
        <v>0</v>
      </c>
      <c r="CH116" s="53">
        <f t="shared" si="32"/>
        <v>44104</v>
      </c>
      <c r="CJ116" s="51">
        <f t="shared" si="33"/>
        <v>63000000</v>
      </c>
      <c r="CK116" s="51"/>
      <c r="CL116" s="51">
        <f t="shared" si="34"/>
        <v>63000000</v>
      </c>
      <c r="CM116" s="52"/>
      <c r="CP116" s="51"/>
    </row>
    <row r="117" spans="1:94" s="50" customFormat="1" ht="16.5" customHeight="1" x14ac:dyDescent="0.3">
      <c r="A117" s="58">
        <v>116</v>
      </c>
      <c r="B117" s="65" t="s">
        <v>682</v>
      </c>
      <c r="C117" s="65" t="s">
        <v>684</v>
      </c>
      <c r="D117" s="65" t="s">
        <v>677</v>
      </c>
      <c r="E117" s="68">
        <v>45881640</v>
      </c>
      <c r="F117" s="60"/>
      <c r="G117" s="67"/>
      <c r="H117" s="60">
        <v>43889</v>
      </c>
      <c r="I117" s="60">
        <v>43891</v>
      </c>
      <c r="J117" s="60">
        <v>44104</v>
      </c>
      <c r="K117" s="66">
        <f t="shared" si="29"/>
        <v>213</v>
      </c>
      <c r="L117" s="65" t="s">
        <v>682</v>
      </c>
      <c r="M117" s="50" t="s">
        <v>683</v>
      </c>
      <c r="N117" s="65" t="s">
        <v>682</v>
      </c>
      <c r="O117" s="50" t="s">
        <v>681</v>
      </c>
      <c r="Q117" s="50" t="s">
        <v>680</v>
      </c>
      <c r="R117" s="50" t="s">
        <v>115</v>
      </c>
      <c r="S117" s="50" t="s">
        <v>679</v>
      </c>
      <c r="T117" s="50" t="s">
        <v>130</v>
      </c>
      <c r="U117" s="65" t="s">
        <v>87</v>
      </c>
      <c r="V117" s="65" t="s">
        <v>86</v>
      </c>
      <c r="Y117" s="65" t="s">
        <v>623</v>
      </c>
      <c r="Z117" s="58">
        <v>197</v>
      </c>
      <c r="AA117" s="93">
        <v>45881640</v>
      </c>
      <c r="AB117" s="60">
        <v>43882</v>
      </c>
      <c r="AC117" s="58">
        <v>193</v>
      </c>
      <c r="AD117" s="60">
        <v>43889</v>
      </c>
      <c r="AE117" s="60">
        <v>43889</v>
      </c>
      <c r="AF117" s="51"/>
      <c r="AG117" s="63"/>
      <c r="AH117" s="62"/>
      <c r="AI117" s="62"/>
      <c r="AJ117" s="61"/>
      <c r="AK117" s="60"/>
      <c r="AL117" s="59"/>
      <c r="AM117" s="84"/>
      <c r="AN117" s="57"/>
      <c r="AO117" s="58"/>
      <c r="AP117" s="57"/>
      <c r="AR117" s="57"/>
      <c r="AS117" s="56"/>
      <c r="AW117" s="51"/>
      <c r="AX117" s="55"/>
      <c r="AZ117" s="56"/>
      <c r="BE117" s="55"/>
      <c r="BF117" s="51"/>
      <c r="BJ117" s="51"/>
      <c r="BS117" s="51"/>
      <c r="BV117" s="51"/>
      <c r="BW117" s="51"/>
      <c r="CB117" s="51"/>
      <c r="CF117" s="54">
        <f t="shared" si="30"/>
        <v>0</v>
      </c>
      <c r="CG117" s="54">
        <f t="shared" si="31"/>
        <v>0</v>
      </c>
      <c r="CH117" s="53">
        <f t="shared" si="32"/>
        <v>44104</v>
      </c>
      <c r="CJ117" s="51">
        <f t="shared" si="33"/>
        <v>45881640</v>
      </c>
      <c r="CK117" s="51"/>
      <c r="CL117" s="51">
        <f t="shared" si="34"/>
        <v>45881640</v>
      </c>
      <c r="CM117" s="52"/>
      <c r="CP117" s="51"/>
    </row>
    <row r="118" spans="1:94" s="50" customFormat="1" ht="16.5" customHeight="1" x14ac:dyDescent="0.3">
      <c r="A118" s="58">
        <v>117</v>
      </c>
      <c r="B118" s="65" t="s">
        <v>675</v>
      </c>
      <c r="C118" s="65" t="s">
        <v>678</v>
      </c>
      <c r="D118" s="65" t="s">
        <v>677</v>
      </c>
      <c r="E118" s="68">
        <v>84000000</v>
      </c>
      <c r="F118" s="60"/>
      <c r="G118" s="67"/>
      <c r="H118" s="60">
        <v>43889</v>
      </c>
      <c r="I118" s="60">
        <v>43891</v>
      </c>
      <c r="J118" s="60">
        <v>44104</v>
      </c>
      <c r="K118" s="66">
        <f t="shared" si="29"/>
        <v>213</v>
      </c>
      <c r="L118" s="65" t="s">
        <v>675</v>
      </c>
      <c r="M118" s="50" t="s">
        <v>676</v>
      </c>
      <c r="N118" s="65" t="s">
        <v>675</v>
      </c>
      <c r="O118" s="50" t="s">
        <v>674</v>
      </c>
      <c r="Q118" s="50" t="s">
        <v>673</v>
      </c>
      <c r="R118" s="50" t="s">
        <v>115</v>
      </c>
      <c r="S118" s="50" t="s">
        <v>672</v>
      </c>
      <c r="T118" s="50" t="s">
        <v>130</v>
      </c>
      <c r="U118" s="65" t="s">
        <v>87</v>
      </c>
      <c r="V118" s="65" t="s">
        <v>86</v>
      </c>
      <c r="Y118" s="65" t="s">
        <v>623</v>
      </c>
      <c r="Z118" s="58">
        <v>192</v>
      </c>
      <c r="AA118" s="93">
        <v>84000000</v>
      </c>
      <c r="AB118" s="60">
        <v>43882</v>
      </c>
      <c r="AC118" s="58">
        <v>194</v>
      </c>
      <c r="AD118" s="60">
        <v>43889</v>
      </c>
      <c r="AE118" s="60">
        <v>43889</v>
      </c>
      <c r="AF118" s="51"/>
      <c r="AG118" s="63"/>
      <c r="AH118" s="62"/>
      <c r="AI118" s="62"/>
      <c r="AJ118" s="61"/>
      <c r="AK118" s="60"/>
      <c r="AL118" s="59"/>
      <c r="AM118" s="84"/>
      <c r="AN118" s="57"/>
      <c r="AO118" s="58"/>
      <c r="AP118" s="57"/>
      <c r="AR118" s="57"/>
      <c r="AS118" s="56"/>
      <c r="AW118" s="51"/>
      <c r="AX118" s="55"/>
      <c r="AZ118" s="56"/>
      <c r="BE118" s="55"/>
      <c r="BF118" s="51"/>
      <c r="BJ118" s="51"/>
      <c r="BS118" s="51"/>
      <c r="BV118" s="51"/>
      <c r="BW118" s="51"/>
      <c r="CB118" s="51"/>
      <c r="CF118" s="54">
        <f t="shared" si="30"/>
        <v>0</v>
      </c>
      <c r="CG118" s="54">
        <f t="shared" si="31"/>
        <v>0</v>
      </c>
      <c r="CH118" s="53">
        <f t="shared" si="32"/>
        <v>44104</v>
      </c>
      <c r="CJ118" s="51">
        <f t="shared" si="33"/>
        <v>84000000</v>
      </c>
      <c r="CK118" s="51"/>
      <c r="CL118" s="51">
        <f t="shared" si="34"/>
        <v>84000000</v>
      </c>
      <c r="CM118" s="52"/>
      <c r="CP118" s="51"/>
    </row>
    <row r="119" spans="1:94" s="69" customFormat="1" ht="16.5" customHeight="1" x14ac:dyDescent="0.25">
      <c r="A119" s="71">
        <v>118</v>
      </c>
      <c r="B119" s="83" t="s">
        <v>669</v>
      </c>
      <c r="C119" s="83" t="s">
        <v>671</v>
      </c>
      <c r="D119" s="83" t="s">
        <v>618</v>
      </c>
      <c r="E119" s="80">
        <v>38500000</v>
      </c>
      <c r="F119" s="89"/>
      <c r="G119" s="89"/>
      <c r="H119" s="77">
        <v>43889</v>
      </c>
      <c r="I119" s="77">
        <v>43891</v>
      </c>
      <c r="J119" s="77">
        <v>44104</v>
      </c>
      <c r="K119" s="66">
        <f t="shared" si="29"/>
        <v>213</v>
      </c>
      <c r="L119" s="83" t="s">
        <v>669</v>
      </c>
      <c r="M119" s="69" t="s">
        <v>670</v>
      </c>
      <c r="N119" s="69" t="s">
        <v>669</v>
      </c>
      <c r="O119" s="50" t="s">
        <v>668</v>
      </c>
      <c r="Q119" s="69" t="s">
        <v>667</v>
      </c>
      <c r="R119" s="69" t="s">
        <v>115</v>
      </c>
      <c r="S119" s="69" t="s">
        <v>666</v>
      </c>
      <c r="T119" s="69" t="s">
        <v>130</v>
      </c>
      <c r="U119" s="69" t="s">
        <v>643</v>
      </c>
      <c r="V119" s="69" t="s">
        <v>642</v>
      </c>
      <c r="Y119" s="69" t="s">
        <v>620</v>
      </c>
      <c r="Z119" s="71">
        <v>193</v>
      </c>
      <c r="AA119" s="80">
        <v>38500000</v>
      </c>
      <c r="AB119" s="77">
        <v>43882</v>
      </c>
      <c r="AC119" s="71">
        <v>205</v>
      </c>
      <c r="AD119" s="77">
        <v>43889</v>
      </c>
      <c r="AE119" s="77">
        <v>43893</v>
      </c>
      <c r="AF119" s="70"/>
      <c r="AG119" s="79"/>
      <c r="AH119" s="91"/>
      <c r="AI119" s="72"/>
      <c r="AJ119" s="61"/>
      <c r="AK119" s="77"/>
      <c r="AL119" s="76"/>
      <c r="AM119" s="75"/>
      <c r="AN119" s="72"/>
      <c r="AO119" s="71"/>
      <c r="AP119" s="72"/>
      <c r="AR119" s="91"/>
      <c r="AS119" s="73"/>
      <c r="AW119" s="70"/>
      <c r="AX119" s="72"/>
      <c r="AZ119" s="73"/>
      <c r="BE119" s="72"/>
      <c r="BF119" s="70"/>
      <c r="BJ119" s="70"/>
      <c r="BS119" s="70"/>
      <c r="BV119" s="70"/>
      <c r="BW119" s="70"/>
      <c r="CB119" s="70"/>
      <c r="CJ119" s="70"/>
      <c r="CK119" s="70"/>
      <c r="CL119" s="70"/>
      <c r="CM119" s="71"/>
    </row>
    <row r="120" spans="1:94" s="69" customFormat="1" ht="16.5" customHeight="1" x14ac:dyDescent="0.25">
      <c r="A120" s="71">
        <v>119</v>
      </c>
      <c r="B120" s="83" t="s">
        <v>663</v>
      </c>
      <c r="C120" s="83" t="s">
        <v>665</v>
      </c>
      <c r="D120" s="83" t="s">
        <v>618</v>
      </c>
      <c r="E120" s="80">
        <v>77000000</v>
      </c>
      <c r="F120" s="89"/>
      <c r="G120" s="89"/>
      <c r="H120" s="77">
        <v>43889</v>
      </c>
      <c r="I120" s="77">
        <v>43891</v>
      </c>
      <c r="J120" s="77">
        <v>44104</v>
      </c>
      <c r="K120" s="66">
        <f t="shared" si="29"/>
        <v>213</v>
      </c>
      <c r="L120" s="83" t="s">
        <v>663</v>
      </c>
      <c r="M120" s="69" t="s">
        <v>664</v>
      </c>
      <c r="N120" s="83" t="s">
        <v>663</v>
      </c>
      <c r="O120" s="50" t="s">
        <v>662</v>
      </c>
      <c r="Q120" s="69" t="s">
        <v>661</v>
      </c>
      <c r="R120" s="69" t="s">
        <v>115</v>
      </c>
      <c r="S120" s="69" t="s">
        <v>660</v>
      </c>
      <c r="T120" s="69" t="s">
        <v>130</v>
      </c>
      <c r="U120" s="69" t="s">
        <v>643</v>
      </c>
      <c r="V120" s="69" t="s">
        <v>642</v>
      </c>
      <c r="Y120" s="69" t="s">
        <v>659</v>
      </c>
      <c r="Z120" s="71">
        <v>191</v>
      </c>
      <c r="AA120" s="80">
        <v>77000000</v>
      </c>
      <c r="AB120" s="77">
        <v>43882</v>
      </c>
      <c r="AC120" s="71">
        <v>238</v>
      </c>
      <c r="AD120" s="77">
        <v>43889</v>
      </c>
      <c r="AE120" s="77">
        <v>43903</v>
      </c>
      <c r="AF120" s="70"/>
      <c r="AG120" s="79"/>
      <c r="AH120" s="91"/>
      <c r="AI120" s="72"/>
      <c r="AJ120" s="61"/>
      <c r="AK120" s="77"/>
      <c r="AL120" s="76"/>
      <c r="AM120" s="75"/>
      <c r="AN120" s="72"/>
      <c r="AO120" s="71"/>
      <c r="AP120" s="72"/>
      <c r="AR120" s="91"/>
      <c r="AS120" s="73"/>
      <c r="AW120" s="70"/>
      <c r="AX120" s="72"/>
      <c r="AZ120" s="73"/>
      <c r="BE120" s="72"/>
      <c r="BF120" s="70"/>
      <c r="BJ120" s="70"/>
      <c r="BS120" s="70"/>
      <c r="BV120" s="70"/>
      <c r="BW120" s="70"/>
      <c r="CB120" s="70"/>
      <c r="CJ120" s="70"/>
      <c r="CK120" s="70"/>
      <c r="CL120" s="70"/>
      <c r="CM120" s="71"/>
    </row>
    <row r="121" spans="1:94" s="69" customFormat="1" ht="16.5" customHeight="1" x14ac:dyDescent="0.25">
      <c r="A121" s="71">
        <v>120</v>
      </c>
      <c r="B121" s="83" t="s">
        <v>657</v>
      </c>
      <c r="C121" s="83" t="s">
        <v>649</v>
      </c>
      <c r="D121" s="83" t="s">
        <v>618</v>
      </c>
      <c r="E121" s="80">
        <v>70586250</v>
      </c>
      <c r="F121" s="89"/>
      <c r="G121" s="89"/>
      <c r="H121" s="77">
        <v>43889</v>
      </c>
      <c r="I121" s="77">
        <v>43891</v>
      </c>
      <c r="J121" s="77">
        <v>44104</v>
      </c>
      <c r="K121" s="66">
        <f t="shared" si="29"/>
        <v>213</v>
      </c>
      <c r="L121" s="83" t="s">
        <v>657</v>
      </c>
      <c r="M121" s="69" t="s">
        <v>658</v>
      </c>
      <c r="N121" s="83" t="s">
        <v>657</v>
      </c>
      <c r="O121" s="69" t="s">
        <v>656</v>
      </c>
      <c r="Q121" s="69" t="s">
        <v>637</v>
      </c>
      <c r="R121" s="69" t="s">
        <v>115</v>
      </c>
      <c r="S121" s="69" t="s">
        <v>655</v>
      </c>
      <c r="T121" s="69" t="s">
        <v>130</v>
      </c>
      <c r="U121" s="69" t="s">
        <v>643</v>
      </c>
      <c r="V121" s="69" t="s">
        <v>642</v>
      </c>
      <c r="Y121" s="69" t="s">
        <v>620</v>
      </c>
      <c r="Z121" s="71">
        <v>252</v>
      </c>
      <c r="AA121" s="80">
        <v>70586250</v>
      </c>
      <c r="AB121" s="77">
        <v>43889</v>
      </c>
      <c r="AC121" s="71">
        <v>260</v>
      </c>
      <c r="AD121" s="77">
        <v>43889</v>
      </c>
      <c r="AE121" s="77">
        <v>43902</v>
      </c>
      <c r="AF121" s="70"/>
      <c r="AG121" s="79"/>
      <c r="AH121" s="91"/>
      <c r="AI121" s="72"/>
      <c r="AJ121" s="61"/>
      <c r="AK121" s="77"/>
      <c r="AL121" s="76"/>
      <c r="AM121" s="75"/>
      <c r="AN121" s="72"/>
      <c r="AO121" s="71"/>
      <c r="AP121" s="72"/>
      <c r="AR121" s="91"/>
      <c r="AS121" s="73"/>
      <c r="AW121" s="70"/>
      <c r="AX121" s="72"/>
      <c r="AZ121" s="73"/>
      <c r="BE121" s="72"/>
      <c r="BF121" s="70"/>
      <c r="BJ121" s="70"/>
      <c r="BS121" s="70"/>
      <c r="BV121" s="70"/>
      <c r="BW121" s="70"/>
      <c r="CB121" s="70"/>
      <c r="CJ121" s="70"/>
      <c r="CK121" s="70"/>
      <c r="CL121" s="70"/>
      <c r="CM121" s="71"/>
    </row>
    <row r="122" spans="1:94" s="69" customFormat="1" ht="16.5" customHeight="1" x14ac:dyDescent="0.25">
      <c r="A122" s="71">
        <v>121</v>
      </c>
      <c r="B122" s="83" t="s">
        <v>654</v>
      </c>
      <c r="C122" s="83" t="s">
        <v>649</v>
      </c>
      <c r="D122" s="83" t="s">
        <v>618</v>
      </c>
      <c r="E122" s="80">
        <v>9411500</v>
      </c>
      <c r="F122" s="89"/>
      <c r="G122" s="89"/>
      <c r="H122" s="77">
        <v>43889</v>
      </c>
      <c r="I122" s="77">
        <v>43891</v>
      </c>
      <c r="J122" s="77">
        <v>44104</v>
      </c>
      <c r="K122" s="66">
        <f t="shared" si="29"/>
        <v>213</v>
      </c>
      <c r="L122" s="83" t="s">
        <v>654</v>
      </c>
      <c r="M122" s="69" t="s">
        <v>653</v>
      </c>
      <c r="O122" s="69" t="s">
        <v>652</v>
      </c>
      <c r="Q122" s="69" t="s">
        <v>645</v>
      </c>
      <c r="R122" s="69" t="s">
        <v>115</v>
      </c>
      <c r="S122" s="69" t="s">
        <v>651</v>
      </c>
      <c r="T122" s="69" t="s">
        <v>130</v>
      </c>
      <c r="U122" s="69" t="s">
        <v>643</v>
      </c>
      <c r="V122" s="69" t="s">
        <v>642</v>
      </c>
      <c r="Y122" s="69" t="s">
        <v>650</v>
      </c>
      <c r="Z122" s="71">
        <v>256</v>
      </c>
      <c r="AA122" s="80">
        <v>9411500</v>
      </c>
      <c r="AB122" s="77">
        <v>43889</v>
      </c>
      <c r="AC122" s="71">
        <v>261</v>
      </c>
      <c r="AD122" s="77">
        <v>43889</v>
      </c>
      <c r="AE122" s="77">
        <v>43902</v>
      </c>
      <c r="AF122" s="70"/>
      <c r="AG122" s="79"/>
      <c r="AH122" s="91"/>
      <c r="AI122" s="72"/>
      <c r="AJ122" s="61"/>
      <c r="AK122" s="77"/>
      <c r="AL122" s="76"/>
      <c r="AM122" s="75"/>
      <c r="AN122" s="72"/>
      <c r="AO122" s="71"/>
      <c r="AP122" s="72"/>
      <c r="AR122" s="91"/>
      <c r="AS122" s="73"/>
      <c r="AW122" s="70"/>
      <c r="AX122" s="72"/>
      <c r="AZ122" s="73"/>
      <c r="BE122" s="72"/>
      <c r="BF122" s="70"/>
      <c r="BJ122" s="70"/>
      <c r="BS122" s="70"/>
      <c r="BV122" s="70"/>
      <c r="BW122" s="70"/>
      <c r="CB122" s="70"/>
      <c r="CJ122" s="70"/>
      <c r="CK122" s="70"/>
      <c r="CL122" s="70"/>
      <c r="CM122" s="71"/>
    </row>
    <row r="123" spans="1:94" s="69" customFormat="1" ht="16.5" customHeight="1" x14ac:dyDescent="0.25">
      <c r="A123" s="71">
        <v>122</v>
      </c>
      <c r="B123" s="83" t="s">
        <v>648</v>
      </c>
      <c r="C123" s="83" t="s">
        <v>649</v>
      </c>
      <c r="D123" s="83" t="s">
        <v>618</v>
      </c>
      <c r="E123" s="80">
        <v>75292000</v>
      </c>
      <c r="F123" s="89"/>
      <c r="G123" s="89"/>
      <c r="H123" s="77">
        <v>43889</v>
      </c>
      <c r="I123" s="77">
        <v>43891</v>
      </c>
      <c r="J123" s="77">
        <v>44104</v>
      </c>
      <c r="K123" s="66">
        <f t="shared" si="29"/>
        <v>213</v>
      </c>
      <c r="L123" s="83" t="s">
        <v>648</v>
      </c>
      <c r="M123" s="69" t="s">
        <v>647</v>
      </c>
      <c r="O123" s="69" t="s">
        <v>646</v>
      </c>
      <c r="Q123" s="69" t="s">
        <v>645</v>
      </c>
      <c r="R123" s="69" t="s">
        <v>115</v>
      </c>
      <c r="S123" s="69" t="s">
        <v>644</v>
      </c>
      <c r="T123" s="69" t="s">
        <v>130</v>
      </c>
      <c r="U123" s="69" t="s">
        <v>643</v>
      </c>
      <c r="V123" s="69" t="s">
        <v>642</v>
      </c>
      <c r="Y123" s="69" t="s">
        <v>620</v>
      </c>
      <c r="Z123" s="71">
        <v>253</v>
      </c>
      <c r="AA123" s="80">
        <v>75292000</v>
      </c>
      <c r="AB123" s="77">
        <v>43889</v>
      </c>
      <c r="AC123" s="71">
        <v>262</v>
      </c>
      <c r="AD123" s="77">
        <v>43889</v>
      </c>
      <c r="AE123" s="77">
        <v>43902</v>
      </c>
      <c r="AF123" s="70"/>
      <c r="AG123" s="79"/>
      <c r="AH123" s="91"/>
      <c r="AI123" s="72"/>
      <c r="AJ123" s="61"/>
      <c r="AK123" s="77"/>
      <c r="AL123" s="76"/>
      <c r="AM123" s="75"/>
      <c r="AN123" s="72"/>
      <c r="AO123" s="71"/>
      <c r="AP123" s="72"/>
      <c r="AR123" s="91"/>
      <c r="AS123" s="73"/>
      <c r="AW123" s="70"/>
      <c r="AX123" s="72"/>
      <c r="AZ123" s="73"/>
      <c r="BE123" s="72"/>
      <c r="BF123" s="70"/>
      <c r="BJ123" s="70"/>
      <c r="BS123" s="70"/>
      <c r="BV123" s="70"/>
      <c r="BW123" s="70"/>
      <c r="CB123" s="70"/>
      <c r="CJ123" s="70"/>
      <c r="CK123" s="70"/>
      <c r="CL123" s="70"/>
      <c r="CM123" s="71"/>
    </row>
    <row r="124" spans="1:94" s="50" customFormat="1" ht="16.5" customHeight="1" x14ac:dyDescent="0.3">
      <c r="A124" s="58">
        <v>123</v>
      </c>
      <c r="B124" s="65" t="s">
        <v>639</v>
      </c>
      <c r="C124" s="65" t="s">
        <v>641</v>
      </c>
      <c r="D124" s="65" t="s">
        <v>618</v>
      </c>
      <c r="E124" s="68">
        <v>37646000</v>
      </c>
      <c r="F124" s="60"/>
      <c r="G124" s="67"/>
      <c r="H124" s="60">
        <v>43889</v>
      </c>
      <c r="I124" s="60">
        <v>43891</v>
      </c>
      <c r="J124" s="60">
        <v>44104</v>
      </c>
      <c r="K124" s="66">
        <f t="shared" si="29"/>
        <v>213</v>
      </c>
      <c r="L124" s="65" t="s">
        <v>639</v>
      </c>
      <c r="M124" s="50" t="s">
        <v>640</v>
      </c>
      <c r="N124" s="65" t="s">
        <v>639</v>
      </c>
      <c r="O124" s="50" t="s">
        <v>638</v>
      </c>
      <c r="Q124" s="50" t="s">
        <v>637</v>
      </c>
      <c r="R124" s="50" t="s">
        <v>115</v>
      </c>
      <c r="S124" s="50" t="s">
        <v>636</v>
      </c>
      <c r="T124" s="50" t="s">
        <v>130</v>
      </c>
      <c r="U124" s="65" t="s">
        <v>87</v>
      </c>
      <c r="V124" s="65" t="s">
        <v>86</v>
      </c>
      <c r="Y124" s="65" t="s">
        <v>623</v>
      </c>
      <c r="Z124" s="58">
        <v>255</v>
      </c>
      <c r="AA124" s="93">
        <v>37646000</v>
      </c>
      <c r="AB124" s="60">
        <v>43889</v>
      </c>
      <c r="AC124" s="58">
        <v>252</v>
      </c>
      <c r="AD124" s="60">
        <v>43889</v>
      </c>
      <c r="AE124" s="60"/>
      <c r="AF124" s="51"/>
      <c r="AG124" s="63"/>
      <c r="AH124" s="62"/>
      <c r="AI124" s="62"/>
      <c r="AJ124" s="61"/>
      <c r="AK124" s="60"/>
      <c r="AL124" s="59"/>
      <c r="AM124" s="84"/>
      <c r="AN124" s="57"/>
      <c r="AO124" s="58"/>
      <c r="AP124" s="57"/>
      <c r="AR124" s="57"/>
      <c r="AS124" s="56"/>
      <c r="AW124" s="51"/>
      <c r="AX124" s="55"/>
      <c r="AZ124" s="56"/>
      <c r="BE124" s="55"/>
      <c r="BF124" s="51"/>
      <c r="BJ124" s="51"/>
      <c r="BS124" s="51"/>
      <c r="BV124" s="51"/>
      <c r="BW124" s="51"/>
      <c r="CB124" s="51"/>
      <c r="CF124" s="54">
        <f>+AF124+AS124+BF124+BS124</f>
        <v>0</v>
      </c>
      <c r="CG124" s="54">
        <f>+AJ124+AW124+BJ124+BW124</f>
        <v>0</v>
      </c>
      <c r="CH124" s="53">
        <f>IF(BV124&gt;0,BV124,IF(BI124&gt;0,BI124,IF(AV124&gt;0,AV124,IF(AI124&gt;0,AI124,J124))))</f>
        <v>44104</v>
      </c>
      <c r="CJ124" s="51">
        <f>+E124+AF124+AS124+BF124+BS124</f>
        <v>37646000</v>
      </c>
      <c r="CK124" s="51"/>
      <c r="CL124" s="51">
        <f>+CJ124-CK124</f>
        <v>37646000</v>
      </c>
      <c r="CM124" s="52"/>
      <c r="CP124" s="51"/>
    </row>
    <row r="125" spans="1:94" s="50" customFormat="1" ht="16.5" customHeight="1" x14ac:dyDescent="0.3">
      <c r="A125" s="58">
        <v>124</v>
      </c>
      <c r="B125" s="65" t="s">
        <v>633</v>
      </c>
      <c r="C125" s="65" t="s">
        <v>635</v>
      </c>
      <c r="D125" s="65" t="s">
        <v>618</v>
      </c>
      <c r="E125" s="68">
        <v>79997750</v>
      </c>
      <c r="F125" s="60"/>
      <c r="G125" s="67"/>
      <c r="H125" s="60">
        <v>43889</v>
      </c>
      <c r="I125" s="60">
        <v>43891</v>
      </c>
      <c r="J125" s="60">
        <v>44104</v>
      </c>
      <c r="K125" s="66">
        <f t="shared" si="29"/>
        <v>213</v>
      </c>
      <c r="L125" s="65" t="s">
        <v>633</v>
      </c>
      <c r="M125" s="50" t="s">
        <v>634</v>
      </c>
      <c r="N125" s="65" t="s">
        <v>633</v>
      </c>
      <c r="O125" s="50" t="s">
        <v>632</v>
      </c>
      <c r="Q125" s="50" t="s">
        <v>631</v>
      </c>
      <c r="R125" s="50" t="s">
        <v>115</v>
      </c>
      <c r="S125" s="50" t="s">
        <v>630</v>
      </c>
      <c r="T125" s="50" t="s">
        <v>130</v>
      </c>
      <c r="U125" s="65" t="s">
        <v>87</v>
      </c>
      <c r="V125" s="65" t="s">
        <v>86</v>
      </c>
      <c r="Y125" s="65" t="s">
        <v>623</v>
      </c>
      <c r="Z125" s="58">
        <v>254</v>
      </c>
      <c r="AA125" s="68">
        <v>79997750</v>
      </c>
      <c r="AB125" s="60">
        <v>43889</v>
      </c>
      <c r="AC125" s="58">
        <v>253</v>
      </c>
      <c r="AD125" s="60">
        <v>43889</v>
      </c>
      <c r="AE125" s="60"/>
      <c r="AF125" s="51"/>
      <c r="AG125" s="63"/>
      <c r="AH125" s="62"/>
      <c r="AI125" s="62"/>
      <c r="AJ125" s="61"/>
      <c r="AK125" s="60"/>
      <c r="AL125" s="59"/>
      <c r="AM125" s="84"/>
      <c r="AN125" s="57"/>
      <c r="AO125" s="58"/>
      <c r="AP125" s="57"/>
      <c r="AR125" s="57"/>
      <c r="AS125" s="56"/>
      <c r="AW125" s="51"/>
      <c r="AX125" s="55"/>
      <c r="AZ125" s="56"/>
      <c r="BE125" s="55"/>
      <c r="BF125" s="51"/>
      <c r="BJ125" s="51"/>
      <c r="BS125" s="51"/>
      <c r="BV125" s="51"/>
      <c r="BW125" s="51"/>
      <c r="CB125" s="51"/>
      <c r="CF125" s="54">
        <f>+AF125+AS125+BF125+BS125</f>
        <v>0</v>
      </c>
      <c r="CG125" s="54">
        <f>+AJ125+AW125+BJ125+BW125</f>
        <v>0</v>
      </c>
      <c r="CH125" s="53">
        <f>IF(BV125&gt;0,BV125,IF(BI125&gt;0,BI125,IF(AV125&gt;0,AV125,IF(AI125&gt;0,AI125,J125))))</f>
        <v>44104</v>
      </c>
      <c r="CJ125" s="51">
        <f>+E125+AF125+AS125+BF125+BS125</f>
        <v>79997750</v>
      </c>
      <c r="CK125" s="51"/>
      <c r="CL125" s="51">
        <f>+CJ125-CK125</f>
        <v>79997750</v>
      </c>
      <c r="CM125" s="52"/>
      <c r="CP125" s="51"/>
    </row>
    <row r="126" spans="1:94" s="50" customFormat="1" ht="16.5" customHeight="1" x14ac:dyDescent="0.3">
      <c r="A126" s="58">
        <v>125</v>
      </c>
      <c r="B126" s="65" t="s">
        <v>627</v>
      </c>
      <c r="C126" s="65" t="s">
        <v>629</v>
      </c>
      <c r="D126" s="65" t="s">
        <v>618</v>
      </c>
      <c r="E126" s="68">
        <v>112938000</v>
      </c>
      <c r="F126" s="60"/>
      <c r="G126" s="67"/>
      <c r="H126" s="60">
        <v>43889</v>
      </c>
      <c r="I126" s="60">
        <v>43891</v>
      </c>
      <c r="J126" s="60">
        <v>44104</v>
      </c>
      <c r="K126" s="66">
        <f t="shared" si="29"/>
        <v>213</v>
      </c>
      <c r="L126" s="65" t="s">
        <v>627</v>
      </c>
      <c r="M126" s="50" t="s">
        <v>628</v>
      </c>
      <c r="N126" s="65" t="s">
        <v>627</v>
      </c>
      <c r="O126" s="50" t="s">
        <v>626</v>
      </c>
      <c r="Q126" s="50" t="s">
        <v>625</v>
      </c>
      <c r="R126" s="50" t="s">
        <v>115</v>
      </c>
      <c r="S126" s="50" t="s">
        <v>624</v>
      </c>
      <c r="T126" s="50" t="s">
        <v>130</v>
      </c>
      <c r="U126" s="65" t="s">
        <v>87</v>
      </c>
      <c r="V126" s="65" t="s">
        <v>86</v>
      </c>
      <c r="Y126" s="65" t="s">
        <v>623</v>
      </c>
      <c r="Z126" s="58">
        <v>257</v>
      </c>
      <c r="AA126" s="68">
        <v>112938000</v>
      </c>
      <c r="AB126" s="60">
        <v>43889</v>
      </c>
      <c r="AC126" s="58">
        <v>254</v>
      </c>
      <c r="AD126" s="60">
        <v>43889</v>
      </c>
      <c r="AE126" s="60">
        <v>43893</v>
      </c>
      <c r="AF126" s="51"/>
      <c r="AG126" s="63"/>
      <c r="AH126" s="62"/>
      <c r="AI126" s="62"/>
      <c r="AJ126" s="61"/>
      <c r="AK126" s="60"/>
      <c r="AL126" s="59"/>
      <c r="AM126" s="84"/>
      <c r="AN126" s="57"/>
      <c r="AO126" s="58"/>
      <c r="AP126" s="57"/>
      <c r="AR126" s="57"/>
      <c r="AS126" s="56"/>
      <c r="AW126" s="51"/>
      <c r="AX126" s="55"/>
      <c r="AZ126" s="56"/>
      <c r="BE126" s="55"/>
      <c r="BF126" s="51"/>
      <c r="BJ126" s="51"/>
      <c r="BS126" s="51"/>
      <c r="BV126" s="51"/>
      <c r="BW126" s="51"/>
      <c r="CB126" s="51"/>
      <c r="CF126" s="54">
        <f>+AF126+AS126+BF126+BS126</f>
        <v>0</v>
      </c>
      <c r="CG126" s="54">
        <f>+AJ126+AW126+BJ126+BW126</f>
        <v>0</v>
      </c>
      <c r="CH126" s="53">
        <f>IF(BV126&gt;0,BV126,IF(BI126&gt;0,BI126,IF(AV126&gt;0,AV126,IF(AI126&gt;0,AI126,J126))))</f>
        <v>44104</v>
      </c>
      <c r="CJ126" s="51">
        <f>+E126+AF126+AS126+BF126+BS126</f>
        <v>112938000</v>
      </c>
      <c r="CK126" s="51"/>
      <c r="CL126" s="51">
        <f>+CJ126-CK126</f>
        <v>112938000</v>
      </c>
      <c r="CM126" s="52"/>
      <c r="CP126" s="51"/>
    </row>
    <row r="127" spans="1:94" s="69" customFormat="1" ht="16.5" customHeight="1" x14ac:dyDescent="0.25">
      <c r="A127" s="71">
        <v>126</v>
      </c>
      <c r="B127" s="83" t="s">
        <v>447</v>
      </c>
      <c r="C127" s="83" t="s">
        <v>622</v>
      </c>
      <c r="D127" s="83" t="s">
        <v>618</v>
      </c>
      <c r="E127" s="80">
        <v>77644865</v>
      </c>
      <c r="F127" s="89"/>
      <c r="G127" s="89"/>
      <c r="H127" s="77">
        <v>43889</v>
      </c>
      <c r="I127" s="77">
        <v>43891</v>
      </c>
      <c r="J127" s="77">
        <v>44104</v>
      </c>
      <c r="K127" s="66">
        <f t="shared" si="29"/>
        <v>213</v>
      </c>
      <c r="L127" s="87" t="s">
        <v>449</v>
      </c>
      <c r="M127" s="69" t="s">
        <v>448</v>
      </c>
      <c r="N127" s="87" t="s">
        <v>447</v>
      </c>
      <c r="O127" s="69" t="s">
        <v>446</v>
      </c>
      <c r="Q127" s="69" t="s">
        <v>621</v>
      </c>
      <c r="R127" s="69" t="s">
        <v>115</v>
      </c>
      <c r="S127" s="69" t="s">
        <v>444</v>
      </c>
      <c r="T127" s="69" t="s">
        <v>130</v>
      </c>
      <c r="U127" s="83" t="s">
        <v>87</v>
      </c>
      <c r="V127" s="83" t="s">
        <v>86</v>
      </c>
      <c r="Y127" s="69" t="s">
        <v>620</v>
      </c>
      <c r="Z127" s="71">
        <v>258</v>
      </c>
      <c r="AA127" s="80">
        <v>77644865</v>
      </c>
      <c r="AB127" s="77">
        <v>43889</v>
      </c>
      <c r="AC127" s="71">
        <v>263</v>
      </c>
      <c r="AD127" s="77">
        <v>43889</v>
      </c>
      <c r="AE127" s="77">
        <v>43902</v>
      </c>
      <c r="AF127" s="70"/>
      <c r="AG127" s="79"/>
      <c r="AH127" s="91"/>
      <c r="AI127" s="72"/>
      <c r="AJ127" s="61"/>
      <c r="AK127" s="77"/>
      <c r="AL127" s="76"/>
      <c r="AM127" s="75"/>
      <c r="AN127" s="72"/>
      <c r="AO127" s="71"/>
      <c r="AP127" s="72"/>
      <c r="AR127" s="91"/>
      <c r="AS127" s="73"/>
      <c r="AW127" s="70"/>
      <c r="AX127" s="72"/>
      <c r="AZ127" s="73"/>
      <c r="BE127" s="72"/>
      <c r="BF127" s="70"/>
      <c r="BJ127" s="70"/>
      <c r="BS127" s="70"/>
      <c r="BV127" s="70"/>
      <c r="BW127" s="70"/>
      <c r="CB127" s="70"/>
      <c r="CJ127" s="70"/>
      <c r="CK127" s="70"/>
      <c r="CL127" s="70"/>
      <c r="CM127" s="71"/>
    </row>
    <row r="128" spans="1:94" s="69" customFormat="1" ht="16.5" customHeight="1" x14ac:dyDescent="0.25">
      <c r="A128" s="71">
        <v>127</v>
      </c>
      <c r="B128" s="83" t="s">
        <v>616</v>
      </c>
      <c r="C128" s="83" t="s">
        <v>619</v>
      </c>
      <c r="D128" s="83" t="s">
        <v>618</v>
      </c>
      <c r="E128" s="80">
        <v>49698194</v>
      </c>
      <c r="F128" s="89"/>
      <c r="G128" s="89"/>
      <c r="H128" s="77">
        <v>43892</v>
      </c>
      <c r="I128" s="77">
        <v>43892</v>
      </c>
      <c r="J128" s="77">
        <v>44104</v>
      </c>
      <c r="K128" s="66">
        <f t="shared" si="29"/>
        <v>212</v>
      </c>
      <c r="L128" s="69" t="s">
        <v>439</v>
      </c>
      <c r="M128" s="69" t="s">
        <v>617</v>
      </c>
      <c r="N128" s="69" t="s">
        <v>616</v>
      </c>
      <c r="O128" s="50" t="s">
        <v>436</v>
      </c>
      <c r="Q128" s="69" t="s">
        <v>615</v>
      </c>
      <c r="R128" s="69" t="s">
        <v>115</v>
      </c>
      <c r="S128" s="69" t="s">
        <v>614</v>
      </c>
      <c r="T128" s="69" t="s">
        <v>130</v>
      </c>
      <c r="U128" s="83" t="s">
        <v>87</v>
      </c>
      <c r="V128" s="83" t="s">
        <v>86</v>
      </c>
      <c r="Y128" s="69" t="s">
        <v>602</v>
      </c>
      <c r="Z128" s="71">
        <v>260</v>
      </c>
      <c r="AA128" s="80">
        <v>49698194</v>
      </c>
      <c r="AB128" s="77">
        <v>43889</v>
      </c>
      <c r="AC128" s="71">
        <v>264</v>
      </c>
      <c r="AD128" s="77">
        <v>43892</v>
      </c>
      <c r="AE128" s="77">
        <v>43866</v>
      </c>
      <c r="AF128" s="70"/>
      <c r="AG128" s="79"/>
      <c r="AH128" s="91"/>
      <c r="AI128" s="72"/>
      <c r="AJ128" s="61"/>
      <c r="AK128" s="77"/>
      <c r="AL128" s="76"/>
      <c r="AM128" s="75"/>
      <c r="AN128" s="72"/>
      <c r="AO128" s="71"/>
      <c r="AP128" s="72"/>
      <c r="AR128" s="91"/>
      <c r="AS128" s="73"/>
      <c r="AW128" s="70"/>
      <c r="AX128" s="72"/>
      <c r="AZ128" s="73"/>
      <c r="BE128" s="72"/>
      <c r="BF128" s="70"/>
      <c r="BJ128" s="70"/>
      <c r="BS128" s="70"/>
      <c r="BV128" s="70"/>
      <c r="BW128" s="70"/>
      <c r="CB128" s="70"/>
      <c r="CJ128" s="70"/>
      <c r="CK128" s="70"/>
      <c r="CL128" s="70"/>
      <c r="CM128" s="71"/>
    </row>
    <row r="129" spans="1:94" s="50" customFormat="1" ht="16.5" customHeight="1" x14ac:dyDescent="0.3">
      <c r="A129" s="58">
        <v>128</v>
      </c>
      <c r="B129" s="65" t="s">
        <v>437</v>
      </c>
      <c r="C129" s="65" t="s">
        <v>613</v>
      </c>
      <c r="D129" s="65" t="s">
        <v>610</v>
      </c>
      <c r="E129" s="68">
        <v>40950441</v>
      </c>
      <c r="F129" s="60"/>
      <c r="G129" s="67"/>
      <c r="H129" s="60">
        <v>43892</v>
      </c>
      <c r="I129" s="60">
        <v>43892</v>
      </c>
      <c r="J129" s="60">
        <v>44104</v>
      </c>
      <c r="K129" s="66">
        <f t="shared" si="29"/>
        <v>212</v>
      </c>
      <c r="L129" s="65" t="s">
        <v>439</v>
      </c>
      <c r="M129" s="50" t="s">
        <v>438</v>
      </c>
      <c r="N129" s="65" t="s">
        <v>437</v>
      </c>
      <c r="O129" s="50" t="s">
        <v>436</v>
      </c>
      <c r="Q129" s="50" t="s">
        <v>612</v>
      </c>
      <c r="R129" s="50" t="s">
        <v>115</v>
      </c>
      <c r="S129" s="50" t="s">
        <v>434</v>
      </c>
      <c r="T129" s="50" t="s">
        <v>130</v>
      </c>
      <c r="U129" s="65" t="s">
        <v>87</v>
      </c>
      <c r="V129" s="65" t="s">
        <v>86</v>
      </c>
      <c r="Y129" s="65" t="s">
        <v>595</v>
      </c>
      <c r="Z129" s="58">
        <v>259</v>
      </c>
      <c r="AA129" s="68">
        <v>41066879</v>
      </c>
      <c r="AB129" s="60">
        <v>43889</v>
      </c>
      <c r="AC129" s="58">
        <v>259</v>
      </c>
      <c r="AD129" s="60">
        <v>43892</v>
      </c>
      <c r="AE129" s="60">
        <v>43903</v>
      </c>
      <c r="AF129" s="51"/>
      <c r="AG129" s="63"/>
      <c r="AH129" s="62"/>
      <c r="AI129" s="62"/>
      <c r="AJ129" s="61"/>
      <c r="AK129" s="60"/>
      <c r="AL129" s="59"/>
      <c r="AM129" s="84"/>
      <c r="AN129" s="57"/>
      <c r="AO129" s="58"/>
      <c r="AP129" s="57"/>
      <c r="AR129" s="57"/>
      <c r="AS129" s="56"/>
      <c r="AW129" s="51"/>
      <c r="AX129" s="55"/>
      <c r="AZ129" s="56"/>
      <c r="BE129" s="55"/>
      <c r="BF129" s="51"/>
      <c r="BJ129" s="51"/>
      <c r="BS129" s="51"/>
      <c r="BV129" s="51"/>
      <c r="BW129" s="51"/>
      <c r="CB129" s="51"/>
      <c r="CF129" s="54">
        <f>+AF129+AS129+BF129+BS129</f>
        <v>0</v>
      </c>
      <c r="CG129" s="54">
        <f>+AJ129+AW129+BJ129+BW129</f>
        <v>0</v>
      </c>
      <c r="CH129" s="53">
        <f>IF(BV129&gt;0,BV129,IF(BI129&gt;0,BI129,IF(AV129&gt;0,AV129,IF(AI129&gt;0,AI129,J129))))</f>
        <v>44104</v>
      </c>
      <c r="CJ129" s="51">
        <f>+E129+AF129+AS129+BF129+BS129</f>
        <v>40950441</v>
      </c>
      <c r="CK129" s="51"/>
      <c r="CL129" s="51">
        <f>+CJ129-CK129</f>
        <v>40950441</v>
      </c>
      <c r="CM129" s="52"/>
      <c r="CP129" s="51"/>
    </row>
    <row r="130" spans="1:94" s="69" customFormat="1" ht="16.5" customHeight="1" x14ac:dyDescent="0.25">
      <c r="A130" s="71">
        <v>129</v>
      </c>
      <c r="B130" s="83" t="s">
        <v>608</v>
      </c>
      <c r="C130" s="83" t="s">
        <v>611</v>
      </c>
      <c r="D130" s="83" t="s">
        <v>610</v>
      </c>
      <c r="E130" s="80">
        <v>16225265</v>
      </c>
      <c r="F130" s="89"/>
      <c r="G130" s="89"/>
      <c r="H130" s="77">
        <v>43892</v>
      </c>
      <c r="I130" s="77">
        <v>43892</v>
      </c>
      <c r="J130" s="77">
        <v>44104</v>
      </c>
      <c r="K130" s="66">
        <f t="shared" si="29"/>
        <v>212</v>
      </c>
      <c r="L130" s="83" t="s">
        <v>608</v>
      </c>
      <c r="M130" s="69" t="s">
        <v>609</v>
      </c>
      <c r="N130" s="83" t="s">
        <v>608</v>
      </c>
      <c r="O130" s="69" t="s">
        <v>607</v>
      </c>
      <c r="Q130" s="69" t="s">
        <v>606</v>
      </c>
      <c r="R130" s="69" t="s">
        <v>605</v>
      </c>
      <c r="S130" s="69" t="s">
        <v>604</v>
      </c>
      <c r="T130" s="69" t="s">
        <v>603</v>
      </c>
      <c r="U130" s="83" t="s">
        <v>87</v>
      </c>
      <c r="V130" s="83" t="s">
        <v>86</v>
      </c>
      <c r="Y130" s="69" t="s">
        <v>602</v>
      </c>
      <c r="Z130" s="71">
        <v>261</v>
      </c>
      <c r="AA130" s="80">
        <v>16225265</v>
      </c>
      <c r="AB130" s="77">
        <v>43889</v>
      </c>
      <c r="AC130" s="71">
        <v>265</v>
      </c>
      <c r="AD130" s="77">
        <v>43892</v>
      </c>
      <c r="AE130" s="77">
        <v>43907</v>
      </c>
      <c r="AF130" s="70"/>
      <c r="AG130" s="79"/>
      <c r="AH130" s="91"/>
      <c r="AI130" s="72"/>
      <c r="AJ130" s="61"/>
      <c r="AK130" s="77"/>
      <c r="AL130" s="76"/>
      <c r="AM130" s="75"/>
      <c r="AN130" s="72"/>
      <c r="AO130" s="71"/>
      <c r="AP130" s="72"/>
      <c r="AR130" s="91"/>
      <c r="AS130" s="73"/>
      <c r="AW130" s="70"/>
      <c r="AX130" s="72"/>
      <c r="AZ130" s="73"/>
      <c r="BE130" s="72"/>
      <c r="BF130" s="70"/>
      <c r="BJ130" s="70"/>
      <c r="BS130" s="70"/>
      <c r="BV130" s="70"/>
      <c r="BW130" s="70"/>
      <c r="CB130" s="70"/>
      <c r="CJ130" s="70"/>
      <c r="CK130" s="70"/>
      <c r="CL130" s="70"/>
      <c r="CM130" s="71"/>
    </row>
    <row r="131" spans="1:94" s="50" customFormat="1" ht="16.5" customHeight="1" x14ac:dyDescent="0.3">
      <c r="A131" s="58">
        <v>130</v>
      </c>
      <c r="B131" s="65" t="s">
        <v>217</v>
      </c>
      <c r="C131" s="65" t="s">
        <v>601</v>
      </c>
      <c r="D131" s="65" t="s">
        <v>600</v>
      </c>
      <c r="E131" s="68">
        <v>24994284</v>
      </c>
      <c r="F131" s="60"/>
      <c r="G131" s="67"/>
      <c r="H131" s="60">
        <v>43892</v>
      </c>
      <c r="I131" s="60">
        <v>43892</v>
      </c>
      <c r="J131" s="60">
        <v>44104</v>
      </c>
      <c r="K131" s="66">
        <f t="shared" si="29"/>
        <v>212</v>
      </c>
      <c r="L131" s="65" t="s">
        <v>217</v>
      </c>
      <c r="M131" s="50" t="s">
        <v>599</v>
      </c>
      <c r="N131" s="65" t="s">
        <v>217</v>
      </c>
      <c r="O131" s="50" t="s">
        <v>598</v>
      </c>
      <c r="Q131" s="50" t="s">
        <v>597</v>
      </c>
      <c r="R131" s="50" t="s">
        <v>488</v>
      </c>
      <c r="S131" s="50" t="s">
        <v>596</v>
      </c>
      <c r="T131" s="50" t="s">
        <v>130</v>
      </c>
      <c r="U131" s="65" t="s">
        <v>129</v>
      </c>
      <c r="V131" s="65" t="s">
        <v>128</v>
      </c>
      <c r="Y131" s="65" t="s">
        <v>595</v>
      </c>
      <c r="Z131" s="58">
        <v>207</v>
      </c>
      <c r="AA131" s="93">
        <v>24994284</v>
      </c>
      <c r="AB131" s="60">
        <v>43885</v>
      </c>
      <c r="AC131" s="58">
        <v>245</v>
      </c>
      <c r="AD131" s="60">
        <v>43892</v>
      </c>
      <c r="AE131" s="60">
        <v>43894</v>
      </c>
      <c r="AF131" s="51"/>
      <c r="AG131" s="63"/>
      <c r="AH131" s="62"/>
      <c r="AI131" s="62"/>
      <c r="AJ131" s="61"/>
      <c r="AK131" s="60"/>
      <c r="AL131" s="59"/>
      <c r="AM131" s="84"/>
      <c r="AN131" s="57"/>
      <c r="AO131" s="58"/>
      <c r="AP131" s="57"/>
      <c r="AR131" s="57"/>
      <c r="AS131" s="56"/>
      <c r="AW131" s="51"/>
      <c r="AX131" s="55"/>
      <c r="AZ131" s="56"/>
      <c r="BE131" s="55"/>
      <c r="BF131" s="51"/>
      <c r="BJ131" s="51"/>
      <c r="BS131" s="51"/>
      <c r="BV131" s="51"/>
      <c r="BW131" s="51"/>
      <c r="CB131" s="51"/>
      <c r="CF131" s="54">
        <f>+AF131+AS131+BF131+BS131</f>
        <v>0</v>
      </c>
      <c r="CG131" s="54">
        <f>+AJ131+AW131+BJ131+BW131</f>
        <v>0</v>
      </c>
      <c r="CH131" s="53">
        <f>IF(BV131&gt;0,BV131,IF(BI131&gt;0,BI131,IF(AV131&gt;0,AV131,IF(AI131&gt;0,AI131,J131))))</f>
        <v>44104</v>
      </c>
      <c r="CJ131" s="51">
        <f>+E131+AF131+AS131+BF131+BS131</f>
        <v>24994284</v>
      </c>
      <c r="CK131" s="51"/>
      <c r="CL131" s="51">
        <f>+CJ131-CK131</f>
        <v>24994284</v>
      </c>
      <c r="CM131" s="52"/>
      <c r="CP131" s="51"/>
    </row>
    <row r="132" spans="1:94" s="50" customFormat="1" ht="16.5" customHeight="1" x14ac:dyDescent="0.3">
      <c r="A132" s="58">
        <v>131</v>
      </c>
      <c r="B132" s="65" t="s">
        <v>591</v>
      </c>
      <c r="C132" s="50" t="s">
        <v>594</v>
      </c>
      <c r="D132" s="65" t="s">
        <v>138</v>
      </c>
      <c r="E132" s="68">
        <v>5542680</v>
      </c>
      <c r="F132" s="60"/>
      <c r="G132" s="67"/>
      <c r="H132" s="60">
        <v>43901</v>
      </c>
      <c r="I132" s="60">
        <v>43902</v>
      </c>
      <c r="J132" s="60">
        <v>44196</v>
      </c>
      <c r="K132" s="66">
        <f t="shared" si="29"/>
        <v>294</v>
      </c>
      <c r="L132" s="65" t="s">
        <v>593</v>
      </c>
      <c r="M132" s="50" t="s">
        <v>592</v>
      </c>
      <c r="N132" s="65" t="s">
        <v>591</v>
      </c>
      <c r="O132" s="50" t="s">
        <v>590</v>
      </c>
      <c r="Q132" s="50" t="s">
        <v>589</v>
      </c>
      <c r="R132" s="50" t="s">
        <v>479</v>
      </c>
      <c r="S132" s="50" t="s">
        <v>588</v>
      </c>
      <c r="T132" s="50" t="s">
        <v>587</v>
      </c>
      <c r="U132" s="65" t="s">
        <v>129</v>
      </c>
      <c r="V132" s="65" t="s">
        <v>128</v>
      </c>
      <c r="W132" s="50" t="s">
        <v>127</v>
      </c>
      <c r="X132" s="50" t="s">
        <v>126</v>
      </c>
      <c r="Y132" s="65" t="s">
        <v>586</v>
      </c>
      <c r="Z132" s="58">
        <v>263</v>
      </c>
      <c r="AA132" s="93">
        <v>5542680</v>
      </c>
      <c r="AB132" s="60">
        <v>43889</v>
      </c>
      <c r="AC132" s="58">
        <v>255</v>
      </c>
      <c r="AD132" s="60">
        <v>43901</v>
      </c>
      <c r="AE132" s="60"/>
      <c r="AF132" s="51"/>
      <c r="AG132" s="63"/>
      <c r="AH132" s="62"/>
      <c r="AI132" s="62"/>
      <c r="AJ132" s="61"/>
      <c r="AK132" s="60"/>
      <c r="AL132" s="59"/>
      <c r="AM132" s="84"/>
      <c r="AN132" s="57"/>
      <c r="AO132" s="58"/>
      <c r="AP132" s="57"/>
      <c r="AR132" s="57"/>
      <c r="AS132" s="56"/>
      <c r="AW132" s="51"/>
      <c r="AX132" s="55"/>
      <c r="AZ132" s="56"/>
      <c r="BE132" s="55"/>
      <c r="BF132" s="51"/>
      <c r="BJ132" s="51"/>
      <c r="BS132" s="51"/>
      <c r="BV132" s="51"/>
      <c r="BW132" s="51"/>
      <c r="CB132" s="51"/>
      <c r="CF132" s="54">
        <f>+AF132+AS132+BF132+BS132</f>
        <v>0</v>
      </c>
      <c r="CG132" s="54">
        <f>+AJ132+AW132+BJ132+BW132</f>
        <v>0</v>
      </c>
      <c r="CH132" s="53">
        <f>IF(BV132&gt;0,BV132,IF(BI132&gt;0,BI132,IF(AV132&gt;0,AV132,IF(AI132&gt;0,AI132,J132))))</f>
        <v>44196</v>
      </c>
      <c r="CJ132" s="51">
        <f>+E132+AF132+AS132+BF132+BS132</f>
        <v>5542680</v>
      </c>
      <c r="CK132" s="51"/>
      <c r="CL132" s="51">
        <f>+CJ132-CK132</f>
        <v>5542680</v>
      </c>
      <c r="CM132" s="52"/>
      <c r="CP132" s="51"/>
    </row>
    <row r="133" spans="1:94" s="50" customFormat="1" ht="16.5" customHeight="1" x14ac:dyDescent="0.3">
      <c r="A133" s="58">
        <v>132</v>
      </c>
      <c r="B133" s="65" t="s">
        <v>583</v>
      </c>
      <c r="C133" s="65" t="s">
        <v>585</v>
      </c>
      <c r="D133" s="65" t="s">
        <v>138</v>
      </c>
      <c r="E133" s="68">
        <v>13996000</v>
      </c>
      <c r="F133" s="60"/>
      <c r="G133" s="67"/>
      <c r="H133" s="60">
        <v>43903</v>
      </c>
      <c r="I133" s="60">
        <v>43909</v>
      </c>
      <c r="J133" s="60">
        <v>44196</v>
      </c>
      <c r="K133" s="66">
        <f t="shared" si="29"/>
        <v>287</v>
      </c>
      <c r="L133" s="65" t="s">
        <v>583</v>
      </c>
      <c r="M133" s="50" t="s">
        <v>584</v>
      </c>
      <c r="N133" s="65" t="s">
        <v>583</v>
      </c>
      <c r="O133" s="50" t="s">
        <v>582</v>
      </c>
      <c r="P133" s="50" t="s">
        <v>581</v>
      </c>
      <c r="Q133" s="50" t="s">
        <v>580</v>
      </c>
      <c r="R133" s="50" t="s">
        <v>579</v>
      </c>
      <c r="S133" s="50" t="s">
        <v>578</v>
      </c>
      <c r="T133" s="50" t="s">
        <v>130</v>
      </c>
      <c r="U133" s="65" t="s">
        <v>87</v>
      </c>
      <c r="V133" s="65" t="s">
        <v>86</v>
      </c>
      <c r="W133" s="50" t="s">
        <v>577</v>
      </c>
      <c r="X133" s="50" t="s">
        <v>576</v>
      </c>
      <c r="Y133" s="65" t="s">
        <v>575</v>
      </c>
      <c r="Z133" s="58">
        <v>68</v>
      </c>
      <c r="AA133" s="68">
        <v>13996000</v>
      </c>
      <c r="AB133" s="60">
        <v>43847</v>
      </c>
      <c r="AC133" s="58">
        <v>266</v>
      </c>
      <c r="AD133" s="60">
        <v>43903</v>
      </c>
      <c r="AE133" s="60">
        <v>43909</v>
      </c>
      <c r="AF133" s="51"/>
      <c r="AG133" s="63"/>
      <c r="AH133" s="62"/>
      <c r="AI133" s="62"/>
      <c r="AJ133" s="61"/>
      <c r="AK133" s="60"/>
      <c r="AL133" s="59"/>
      <c r="AM133" s="84"/>
      <c r="AN133" s="57"/>
      <c r="AO133" s="58"/>
      <c r="AP133" s="57"/>
      <c r="AR133" s="57"/>
      <c r="AS133" s="56"/>
      <c r="AW133" s="51"/>
      <c r="AX133" s="55"/>
      <c r="AZ133" s="56"/>
      <c r="BE133" s="55"/>
      <c r="BF133" s="51"/>
      <c r="BJ133" s="51"/>
      <c r="BS133" s="51"/>
      <c r="BV133" s="51"/>
      <c r="BW133" s="51"/>
      <c r="CB133" s="51"/>
      <c r="CF133" s="54">
        <f>+AF133+AS133+BF133+BS133</f>
        <v>0</v>
      </c>
      <c r="CG133" s="54">
        <f>+AJ133+AW133+BJ133+BW133</f>
        <v>0</v>
      </c>
      <c r="CH133" s="53">
        <f>IF(BV133&gt;0,BV133,IF(BI133&gt;0,BI133,IF(AV133&gt;0,AV133,IF(AI133&gt;0,AI133,J133))))</f>
        <v>44196</v>
      </c>
      <c r="CJ133" s="51">
        <f>+E133+AF133+AS133+BF133+BS133</f>
        <v>13996000</v>
      </c>
      <c r="CK133" s="51"/>
      <c r="CL133" s="51">
        <f>+CJ133-CK133</f>
        <v>13996000</v>
      </c>
      <c r="CM133" s="52"/>
      <c r="CP133" s="51"/>
    </row>
    <row r="134" spans="1:94" s="69" customFormat="1" ht="16.5" customHeight="1" x14ac:dyDescent="0.25">
      <c r="A134" s="71">
        <v>133</v>
      </c>
      <c r="B134" s="83" t="s">
        <v>571</v>
      </c>
      <c r="C134" s="83" t="s">
        <v>574</v>
      </c>
      <c r="D134" s="83" t="s">
        <v>565</v>
      </c>
      <c r="E134" s="80">
        <v>14994000</v>
      </c>
      <c r="F134" s="89"/>
      <c r="G134" s="89"/>
      <c r="H134" s="77">
        <v>43903</v>
      </c>
      <c r="I134" s="77">
        <v>43906</v>
      </c>
      <c r="J134" s="77">
        <v>44195</v>
      </c>
      <c r="K134" s="66">
        <f t="shared" si="29"/>
        <v>289</v>
      </c>
      <c r="L134" s="69" t="s">
        <v>573</v>
      </c>
      <c r="M134" s="69" t="s">
        <v>572</v>
      </c>
      <c r="N134" s="83" t="s">
        <v>571</v>
      </c>
      <c r="O134" s="69" t="s">
        <v>570</v>
      </c>
      <c r="Q134" s="69" t="s">
        <v>569</v>
      </c>
      <c r="R134" s="69" t="s">
        <v>233</v>
      </c>
      <c r="S134" s="69" t="s">
        <v>568</v>
      </c>
      <c r="T134" s="69" t="s">
        <v>231</v>
      </c>
      <c r="U134" s="69" t="s">
        <v>516</v>
      </c>
      <c r="V134" s="69" t="s">
        <v>151</v>
      </c>
      <c r="Y134" s="69" t="s">
        <v>567</v>
      </c>
      <c r="Z134" s="71">
        <v>131</v>
      </c>
      <c r="AA134" s="80">
        <v>14994000</v>
      </c>
      <c r="AB134" s="77">
        <v>43861</v>
      </c>
      <c r="AC134" s="71">
        <v>282</v>
      </c>
      <c r="AD134" s="77">
        <v>43903</v>
      </c>
      <c r="AE134" s="77">
        <v>43906</v>
      </c>
      <c r="AF134" s="70"/>
      <c r="AG134" s="79"/>
      <c r="AH134" s="91"/>
      <c r="AI134" s="72"/>
      <c r="AJ134" s="61"/>
      <c r="AK134" s="77"/>
      <c r="AL134" s="76"/>
      <c r="AM134" s="75"/>
      <c r="AN134" s="72"/>
      <c r="AO134" s="71"/>
      <c r="AP134" s="72"/>
      <c r="AR134" s="91"/>
      <c r="AS134" s="73"/>
      <c r="AW134" s="70"/>
      <c r="AX134" s="72"/>
      <c r="AZ134" s="73"/>
      <c r="BE134" s="72"/>
      <c r="BF134" s="70"/>
      <c r="BJ134" s="70"/>
      <c r="BS134" s="70"/>
      <c r="BV134" s="70"/>
      <c r="BW134" s="70"/>
      <c r="CB134" s="70"/>
      <c r="CJ134" s="70"/>
      <c r="CK134" s="70"/>
      <c r="CL134" s="70"/>
      <c r="CM134" s="71"/>
    </row>
    <row r="135" spans="1:94" s="69" customFormat="1" ht="16.5" customHeight="1" x14ac:dyDescent="0.25">
      <c r="A135" s="71">
        <v>134</v>
      </c>
      <c r="B135" s="83" t="s">
        <v>562</v>
      </c>
      <c r="C135" s="83" t="s">
        <v>566</v>
      </c>
      <c r="D135" s="83" t="s">
        <v>565</v>
      </c>
      <c r="E135" s="80">
        <v>86723630</v>
      </c>
      <c r="F135" s="89"/>
      <c r="G135" s="89"/>
      <c r="H135" s="77">
        <v>43906</v>
      </c>
      <c r="I135" s="77">
        <v>43916</v>
      </c>
      <c r="J135" s="77">
        <v>44195</v>
      </c>
      <c r="K135" s="66">
        <f t="shared" si="29"/>
        <v>279</v>
      </c>
      <c r="L135" s="69" t="s">
        <v>564</v>
      </c>
      <c r="M135" s="69" t="s">
        <v>563</v>
      </c>
      <c r="N135" s="69" t="s">
        <v>562</v>
      </c>
      <c r="O135" s="69" t="s">
        <v>561</v>
      </c>
      <c r="Q135" s="69" t="s">
        <v>560</v>
      </c>
      <c r="R135" s="69" t="s">
        <v>233</v>
      </c>
      <c r="S135" s="69" t="s">
        <v>559</v>
      </c>
      <c r="T135" s="69" t="s">
        <v>231</v>
      </c>
      <c r="U135" s="69" t="s">
        <v>516</v>
      </c>
      <c r="V135" s="69" t="s">
        <v>151</v>
      </c>
      <c r="Y135" s="69" t="s">
        <v>558</v>
      </c>
      <c r="Z135" s="71">
        <v>132</v>
      </c>
      <c r="AA135" s="80">
        <v>86723630</v>
      </c>
      <c r="AB135" s="77">
        <v>43861</v>
      </c>
      <c r="AC135" s="71">
        <v>283</v>
      </c>
      <c r="AD135" s="77">
        <v>43906</v>
      </c>
      <c r="AE135" s="77">
        <v>43916</v>
      </c>
      <c r="AF135" s="70"/>
      <c r="AG135" s="79"/>
      <c r="AH135" s="91"/>
      <c r="AI135" s="72"/>
      <c r="AJ135" s="61"/>
      <c r="AK135" s="77"/>
      <c r="AL135" s="76"/>
      <c r="AM135" s="75"/>
      <c r="AN135" s="72"/>
      <c r="AO135" s="71"/>
      <c r="AP135" s="72"/>
      <c r="AR135" s="91"/>
      <c r="AS135" s="73"/>
      <c r="AW135" s="70"/>
      <c r="AX135" s="72"/>
      <c r="AZ135" s="73"/>
      <c r="BE135" s="72"/>
      <c r="BF135" s="70"/>
      <c r="BJ135" s="70"/>
      <c r="BS135" s="70"/>
      <c r="BV135" s="70"/>
      <c r="BW135" s="70"/>
      <c r="CB135" s="70"/>
      <c r="CJ135" s="70"/>
      <c r="CK135" s="70"/>
      <c r="CL135" s="70"/>
      <c r="CM135" s="71"/>
    </row>
    <row r="136" spans="1:94" s="50" customFormat="1" ht="16.5" customHeight="1" x14ac:dyDescent="0.3">
      <c r="A136" s="58">
        <v>135</v>
      </c>
      <c r="B136" s="65" t="s">
        <v>554</v>
      </c>
      <c r="C136" s="65" t="s">
        <v>557</v>
      </c>
      <c r="D136" s="65" t="s">
        <v>213</v>
      </c>
      <c r="E136" s="68">
        <v>35967750</v>
      </c>
      <c r="F136" s="60"/>
      <c r="G136" s="67"/>
      <c r="H136" s="60">
        <v>43907</v>
      </c>
      <c r="I136" s="60">
        <v>43917</v>
      </c>
      <c r="J136" s="60">
        <v>44012</v>
      </c>
      <c r="K136" s="66">
        <f t="shared" ref="K136:K167" si="35">+J136-I136</f>
        <v>95</v>
      </c>
      <c r="L136" s="65" t="s">
        <v>556</v>
      </c>
      <c r="M136" s="50" t="s">
        <v>555</v>
      </c>
      <c r="N136" s="65" t="s">
        <v>554</v>
      </c>
      <c r="O136" s="50" t="s">
        <v>553</v>
      </c>
      <c r="Q136" s="50" t="s">
        <v>552</v>
      </c>
      <c r="R136" s="50" t="s">
        <v>233</v>
      </c>
      <c r="S136" s="50" t="s">
        <v>508</v>
      </c>
      <c r="T136" s="50" t="s">
        <v>218</v>
      </c>
      <c r="U136" s="65" t="s">
        <v>186</v>
      </c>
      <c r="V136" s="65" t="s">
        <v>185</v>
      </c>
      <c r="Y136" s="65" t="s">
        <v>551</v>
      </c>
      <c r="Z136" s="58">
        <v>241</v>
      </c>
      <c r="AA136" s="68">
        <v>72266809</v>
      </c>
      <c r="AB136" s="60">
        <v>43889</v>
      </c>
      <c r="AC136" s="58">
        <v>273</v>
      </c>
      <c r="AD136" s="60">
        <v>43907</v>
      </c>
      <c r="AE136" s="60">
        <v>43917</v>
      </c>
      <c r="AF136" s="51"/>
      <c r="AG136" s="63"/>
      <c r="AH136" s="62"/>
      <c r="AI136" s="62"/>
      <c r="AJ136" s="61"/>
      <c r="AK136" s="60"/>
      <c r="AL136" s="59"/>
      <c r="AM136" s="84"/>
      <c r="AN136" s="57"/>
      <c r="AO136" s="58"/>
      <c r="AP136" s="57"/>
      <c r="AR136" s="57"/>
      <c r="AS136" s="56"/>
      <c r="AW136" s="51"/>
      <c r="AX136" s="55"/>
      <c r="AZ136" s="56"/>
      <c r="BE136" s="55"/>
      <c r="BF136" s="51"/>
      <c r="BJ136" s="51"/>
      <c r="BS136" s="51"/>
      <c r="BV136" s="51"/>
      <c r="BW136" s="51"/>
      <c r="CB136" s="51"/>
      <c r="CF136" s="54">
        <f>+AF136+AS136+BF136+BS136</f>
        <v>0</v>
      </c>
      <c r="CG136" s="54">
        <f>+AJ136+AW136+BJ136+BW136</f>
        <v>0</v>
      </c>
      <c r="CH136" s="53">
        <f>IF(BV136&gt;0,BV136,IF(BI136&gt;0,BI136,IF(AV136&gt;0,AV136,IF(AI136&gt;0,AI136,J136))))</f>
        <v>44012</v>
      </c>
      <c r="CJ136" s="51">
        <f>+E136+AF136+AS136+BF136+BS136</f>
        <v>35967750</v>
      </c>
      <c r="CK136" s="51"/>
      <c r="CL136" s="51">
        <f>+CJ136-CK136</f>
        <v>35967750</v>
      </c>
      <c r="CM136" s="52"/>
      <c r="CP136" s="51"/>
    </row>
    <row r="137" spans="1:94" s="69" customFormat="1" ht="16.5" customHeight="1" x14ac:dyDescent="0.25">
      <c r="A137" s="71">
        <v>136</v>
      </c>
      <c r="B137" s="87" t="s">
        <v>550</v>
      </c>
      <c r="C137" s="83" t="s">
        <v>549</v>
      </c>
      <c r="D137" s="83" t="s">
        <v>98</v>
      </c>
      <c r="E137" s="80">
        <v>100000000</v>
      </c>
      <c r="F137" s="89"/>
      <c r="G137" s="89"/>
      <c r="H137" s="77">
        <v>43908</v>
      </c>
      <c r="I137" s="77">
        <v>43914</v>
      </c>
      <c r="J137" s="77">
        <v>44196</v>
      </c>
      <c r="K137" s="66">
        <f t="shared" si="35"/>
        <v>282</v>
      </c>
      <c r="L137" s="69" t="s">
        <v>548</v>
      </c>
      <c r="M137" s="69" t="s">
        <v>547</v>
      </c>
      <c r="N137" s="81" t="s">
        <v>546</v>
      </c>
      <c r="O137" s="69" t="s">
        <v>545</v>
      </c>
      <c r="Q137" s="69" t="s">
        <v>544</v>
      </c>
      <c r="R137" s="69" t="s">
        <v>543</v>
      </c>
      <c r="T137" s="69" t="s">
        <v>88</v>
      </c>
      <c r="U137" s="92" t="s">
        <v>497</v>
      </c>
      <c r="V137" s="92" t="s">
        <v>496</v>
      </c>
      <c r="Y137" s="69" t="s">
        <v>542</v>
      </c>
      <c r="Z137" s="71">
        <v>72</v>
      </c>
      <c r="AA137" s="80">
        <v>100000000</v>
      </c>
      <c r="AB137" s="77">
        <v>43847</v>
      </c>
      <c r="AC137" s="71">
        <v>276</v>
      </c>
      <c r="AD137" s="77">
        <v>43908</v>
      </c>
      <c r="AE137" s="77">
        <v>43914</v>
      </c>
      <c r="AF137" s="70"/>
      <c r="AG137" s="79"/>
      <c r="AH137" s="91"/>
      <c r="AI137" s="72"/>
      <c r="AJ137" s="61"/>
      <c r="AK137" s="77"/>
      <c r="AL137" s="76"/>
      <c r="AM137" s="75"/>
      <c r="AN137" s="72"/>
      <c r="AO137" s="71"/>
      <c r="AP137" s="72"/>
      <c r="AR137" s="91"/>
      <c r="AS137" s="73"/>
      <c r="AW137" s="70"/>
      <c r="AX137" s="72"/>
      <c r="AZ137" s="73"/>
      <c r="BE137" s="72"/>
      <c r="BF137" s="70"/>
      <c r="BJ137" s="70"/>
      <c r="BS137" s="70"/>
      <c r="BV137" s="70"/>
      <c r="BW137" s="70"/>
      <c r="CB137" s="70"/>
      <c r="CJ137" s="70"/>
      <c r="CK137" s="70"/>
      <c r="CL137" s="70"/>
      <c r="CM137" s="71"/>
    </row>
    <row r="138" spans="1:94" s="69" customFormat="1" ht="16.5" customHeight="1" x14ac:dyDescent="0.25">
      <c r="A138" s="71">
        <v>137</v>
      </c>
      <c r="B138" s="87" t="s">
        <v>541</v>
      </c>
      <c r="C138" s="83" t="s">
        <v>540</v>
      </c>
      <c r="D138" s="83" t="s">
        <v>539</v>
      </c>
      <c r="E138" s="80">
        <v>20587000</v>
      </c>
      <c r="F138" s="89"/>
      <c r="G138" s="89"/>
      <c r="H138" s="77">
        <v>43915</v>
      </c>
      <c r="I138" s="77">
        <v>43916</v>
      </c>
      <c r="J138" s="77">
        <v>43921</v>
      </c>
      <c r="K138" s="66">
        <f t="shared" si="35"/>
        <v>5</v>
      </c>
      <c r="L138" s="69" t="s">
        <v>538</v>
      </c>
      <c r="M138" s="69" t="s">
        <v>537</v>
      </c>
      <c r="N138" s="69" t="s">
        <v>536</v>
      </c>
      <c r="O138" s="69" t="s">
        <v>143</v>
      </c>
      <c r="Q138" s="69" t="s">
        <v>535</v>
      </c>
      <c r="R138" s="69" t="s">
        <v>534</v>
      </c>
      <c r="S138" s="69" t="s">
        <v>533</v>
      </c>
      <c r="T138" s="69" t="s">
        <v>88</v>
      </c>
      <c r="U138" s="69" t="s">
        <v>85</v>
      </c>
      <c r="V138" s="69" t="s">
        <v>102</v>
      </c>
      <c r="Y138" s="69" t="s">
        <v>532</v>
      </c>
      <c r="Z138" s="71">
        <v>291</v>
      </c>
      <c r="AA138" s="80">
        <v>20587000</v>
      </c>
      <c r="AB138" s="77">
        <v>43906</v>
      </c>
      <c r="AC138" s="71">
        <v>338</v>
      </c>
      <c r="AD138" s="77">
        <v>43915</v>
      </c>
      <c r="AE138" s="77">
        <v>43916</v>
      </c>
      <c r="AF138" s="70"/>
      <c r="AG138" s="79"/>
      <c r="AH138" s="91"/>
      <c r="AI138" s="72"/>
      <c r="AJ138" s="61"/>
      <c r="AK138" s="77"/>
      <c r="AL138" s="76"/>
      <c r="AM138" s="75"/>
      <c r="AN138" s="72"/>
      <c r="AO138" s="71"/>
      <c r="AP138" s="72"/>
      <c r="AR138" s="91"/>
      <c r="AS138" s="73"/>
      <c r="AW138" s="70"/>
      <c r="AX138" s="72"/>
      <c r="AZ138" s="73"/>
      <c r="BE138" s="72"/>
      <c r="BF138" s="70"/>
      <c r="BJ138" s="70"/>
      <c r="BS138" s="70"/>
      <c r="BV138" s="70"/>
      <c r="BW138" s="70"/>
      <c r="CB138" s="70"/>
      <c r="CJ138" s="70"/>
      <c r="CK138" s="70"/>
      <c r="CL138" s="70"/>
      <c r="CM138" s="71"/>
    </row>
    <row r="139" spans="1:94" s="69" customFormat="1" ht="16.5" customHeight="1" x14ac:dyDescent="0.25">
      <c r="A139" s="71">
        <v>138</v>
      </c>
      <c r="B139" s="87" t="s">
        <v>528</v>
      </c>
      <c r="C139" s="83" t="s">
        <v>531</v>
      </c>
      <c r="D139" s="83" t="s">
        <v>98</v>
      </c>
      <c r="E139" s="80">
        <v>10551000</v>
      </c>
      <c r="F139" s="89"/>
      <c r="G139" s="89"/>
      <c r="H139" s="77">
        <v>43915</v>
      </c>
      <c r="I139" s="77">
        <v>43921</v>
      </c>
      <c r="J139" s="77">
        <v>44196</v>
      </c>
      <c r="K139" s="66">
        <f t="shared" si="35"/>
        <v>275</v>
      </c>
      <c r="L139" s="69" t="s">
        <v>530</v>
      </c>
      <c r="M139" s="69" t="s">
        <v>529</v>
      </c>
      <c r="N139" s="69" t="s">
        <v>528</v>
      </c>
      <c r="O139" s="69" t="s">
        <v>527</v>
      </c>
      <c r="Q139" s="69" t="s">
        <v>526</v>
      </c>
      <c r="R139" s="69" t="s">
        <v>173</v>
      </c>
      <c r="S139" s="69" t="s">
        <v>525</v>
      </c>
      <c r="U139" s="69" t="s">
        <v>497</v>
      </c>
      <c r="V139" s="69" t="s">
        <v>496</v>
      </c>
      <c r="Y139" s="69" t="s">
        <v>524</v>
      </c>
      <c r="Z139" s="71"/>
      <c r="AA139" s="80"/>
      <c r="AB139" s="77"/>
      <c r="AC139" s="71"/>
      <c r="AD139" s="77"/>
      <c r="AE139" s="77"/>
      <c r="AF139" s="70"/>
      <c r="AG139" s="79"/>
      <c r="AH139" s="91"/>
      <c r="AI139" s="72"/>
      <c r="AJ139" s="61"/>
      <c r="AK139" s="77"/>
      <c r="AL139" s="76"/>
      <c r="AM139" s="75"/>
      <c r="AN139" s="72"/>
      <c r="AO139" s="71"/>
      <c r="AP139" s="72"/>
      <c r="AR139" s="91"/>
      <c r="AS139" s="73"/>
      <c r="AW139" s="70"/>
      <c r="AX139" s="72"/>
      <c r="AZ139" s="73"/>
      <c r="BE139" s="72"/>
      <c r="BF139" s="70"/>
      <c r="BJ139" s="70"/>
      <c r="BS139" s="70"/>
      <c r="BV139" s="70"/>
      <c r="BW139" s="70"/>
      <c r="CB139" s="70"/>
      <c r="CJ139" s="70"/>
      <c r="CK139" s="70"/>
      <c r="CL139" s="70"/>
      <c r="CM139" s="71"/>
    </row>
    <row r="140" spans="1:94" s="69" customFormat="1" ht="16.5" customHeight="1" x14ac:dyDescent="0.25">
      <c r="A140" s="71">
        <v>139</v>
      </c>
      <c r="B140" s="87" t="s">
        <v>519</v>
      </c>
      <c r="C140" s="83" t="s">
        <v>523</v>
      </c>
      <c r="D140" s="83" t="s">
        <v>522</v>
      </c>
      <c r="E140" s="80">
        <v>16501147</v>
      </c>
      <c r="F140" s="89"/>
      <c r="G140" s="89"/>
      <c r="H140" s="77">
        <v>43915</v>
      </c>
      <c r="I140" s="77">
        <v>43938</v>
      </c>
      <c r="J140" s="77">
        <v>43951</v>
      </c>
      <c r="K140" s="66">
        <f t="shared" si="35"/>
        <v>13</v>
      </c>
      <c r="L140" s="69" t="s">
        <v>521</v>
      </c>
      <c r="M140" s="69" t="s">
        <v>520</v>
      </c>
      <c r="N140" s="87" t="s">
        <v>519</v>
      </c>
      <c r="O140" s="69" t="s">
        <v>323</v>
      </c>
      <c r="Q140" s="69" t="s">
        <v>518</v>
      </c>
      <c r="R140" s="69" t="s">
        <v>233</v>
      </c>
      <c r="S140" s="69" t="s">
        <v>517</v>
      </c>
      <c r="T140" s="69" t="s">
        <v>88</v>
      </c>
      <c r="U140" s="69" t="s">
        <v>516</v>
      </c>
      <c r="V140" s="69" t="s">
        <v>151</v>
      </c>
      <c r="Y140" s="69" t="s">
        <v>515</v>
      </c>
      <c r="Z140" s="71"/>
      <c r="AA140" s="80"/>
      <c r="AB140" s="77"/>
      <c r="AC140" s="71"/>
      <c r="AD140" s="77"/>
      <c r="AE140" s="77"/>
      <c r="AF140" s="70"/>
      <c r="AG140" s="79"/>
      <c r="AH140" s="91"/>
      <c r="AI140" s="72"/>
      <c r="AJ140" s="61"/>
      <c r="AK140" s="77"/>
      <c r="AL140" s="76"/>
      <c r="AM140" s="75"/>
      <c r="AN140" s="72"/>
      <c r="AO140" s="71"/>
      <c r="AP140" s="72"/>
      <c r="AR140" s="91"/>
      <c r="AS140" s="73"/>
      <c r="AW140" s="70"/>
      <c r="AX140" s="72"/>
      <c r="AZ140" s="73"/>
      <c r="BE140" s="72"/>
      <c r="BF140" s="70"/>
      <c r="BJ140" s="70"/>
      <c r="BS140" s="70"/>
      <c r="BV140" s="70"/>
      <c r="BW140" s="70"/>
      <c r="CB140" s="70"/>
      <c r="CJ140" s="70"/>
      <c r="CK140" s="70"/>
      <c r="CL140" s="70"/>
      <c r="CM140" s="71"/>
    </row>
    <row r="141" spans="1:94" s="50" customFormat="1" ht="16.5" customHeight="1" x14ac:dyDescent="0.3">
      <c r="A141" s="58">
        <v>140</v>
      </c>
      <c r="B141" s="65" t="s">
        <v>511</v>
      </c>
      <c r="C141" s="65" t="s">
        <v>514</v>
      </c>
      <c r="D141" s="65" t="s">
        <v>267</v>
      </c>
      <c r="E141" s="68">
        <v>18132050</v>
      </c>
      <c r="F141" s="60"/>
      <c r="G141" s="67"/>
      <c r="H141" s="60">
        <v>43915</v>
      </c>
      <c r="I141" s="60">
        <v>43916</v>
      </c>
      <c r="J141" s="60">
        <v>44196</v>
      </c>
      <c r="K141" s="66">
        <f t="shared" si="35"/>
        <v>280</v>
      </c>
      <c r="L141" s="65" t="s">
        <v>513</v>
      </c>
      <c r="M141" s="50" t="s">
        <v>512</v>
      </c>
      <c r="N141" s="65" t="s">
        <v>511</v>
      </c>
      <c r="O141" s="50" t="s">
        <v>510</v>
      </c>
      <c r="Q141" s="50" t="s">
        <v>509</v>
      </c>
      <c r="R141" s="50" t="s">
        <v>233</v>
      </c>
      <c r="S141" s="50" t="s">
        <v>508</v>
      </c>
      <c r="T141" s="50" t="s">
        <v>231</v>
      </c>
      <c r="U141" s="65" t="s">
        <v>186</v>
      </c>
      <c r="V141" s="65" t="s">
        <v>185</v>
      </c>
      <c r="Y141" s="65" t="s">
        <v>507</v>
      </c>
      <c r="Z141" s="58">
        <v>240</v>
      </c>
      <c r="AA141" s="68">
        <v>25089302</v>
      </c>
      <c r="AB141" s="60">
        <v>43889</v>
      </c>
      <c r="AC141" s="58">
        <v>334</v>
      </c>
      <c r="AD141" s="60">
        <v>43915</v>
      </c>
      <c r="AE141" s="60">
        <v>43916</v>
      </c>
      <c r="AF141" s="51"/>
      <c r="AG141" s="63"/>
      <c r="AH141" s="62"/>
      <c r="AI141" s="62"/>
      <c r="AJ141" s="61"/>
      <c r="AK141" s="60"/>
      <c r="AL141" s="59"/>
      <c r="AM141" s="84"/>
      <c r="AN141" s="57"/>
      <c r="AO141" s="58"/>
      <c r="AP141" s="57"/>
      <c r="AR141" s="57"/>
      <c r="AS141" s="56"/>
      <c r="AW141" s="51"/>
      <c r="AX141" s="55"/>
      <c r="AZ141" s="56"/>
      <c r="BE141" s="55"/>
      <c r="BF141" s="51"/>
      <c r="BJ141" s="51"/>
      <c r="BS141" s="51"/>
      <c r="BV141" s="51"/>
      <c r="BW141" s="51"/>
      <c r="CB141" s="51"/>
      <c r="CF141" s="54">
        <f>+AF141+AS141+BF141+BS141</f>
        <v>0</v>
      </c>
      <c r="CG141" s="54">
        <f>+AJ141+AW141+BJ141+BW141</f>
        <v>0</v>
      </c>
      <c r="CH141" s="53">
        <f>IF(BV141&gt;0,BV141,IF(BI141&gt;0,BI141,IF(AV141&gt;0,AV141,IF(AI141&gt;0,AI141,J141))))</f>
        <v>44196</v>
      </c>
      <c r="CJ141" s="51">
        <f t="shared" ref="CJ141:CJ147" si="36">+E141+AF141+AS141+BF141+BS141</f>
        <v>18132050</v>
      </c>
      <c r="CK141" s="51"/>
      <c r="CL141" s="51">
        <f t="shared" ref="CL141:CL170" si="37">+CJ141-CK141</f>
        <v>18132050</v>
      </c>
      <c r="CM141" s="52"/>
      <c r="CP141" s="51"/>
    </row>
    <row r="142" spans="1:94" s="50" customFormat="1" ht="16.5" customHeight="1" x14ac:dyDescent="0.3">
      <c r="A142" s="58">
        <v>141</v>
      </c>
      <c r="B142" s="65" t="s">
        <v>506</v>
      </c>
      <c r="C142" s="65" t="s">
        <v>505</v>
      </c>
      <c r="D142" s="65" t="s">
        <v>267</v>
      </c>
      <c r="E142" s="68">
        <v>8000000</v>
      </c>
      <c r="F142" s="60"/>
      <c r="G142" s="67"/>
      <c r="H142" s="60">
        <v>43915</v>
      </c>
      <c r="I142" s="60">
        <v>43922</v>
      </c>
      <c r="J142" s="60">
        <v>44196</v>
      </c>
      <c r="K142" s="66">
        <f t="shared" si="35"/>
        <v>274</v>
      </c>
      <c r="L142" s="65" t="s">
        <v>504</v>
      </c>
      <c r="M142" s="50" t="s">
        <v>503</v>
      </c>
      <c r="N142" s="65" t="s">
        <v>502</v>
      </c>
      <c r="O142" s="50" t="s">
        <v>501</v>
      </c>
      <c r="Q142" s="50" t="s">
        <v>500</v>
      </c>
      <c r="R142" s="50" t="s">
        <v>499</v>
      </c>
      <c r="S142" s="50" t="s">
        <v>498</v>
      </c>
      <c r="T142" s="50" t="s">
        <v>88</v>
      </c>
      <c r="U142" s="65" t="s">
        <v>87</v>
      </c>
      <c r="V142" s="65" t="s">
        <v>86</v>
      </c>
      <c r="W142" s="50" t="s">
        <v>497</v>
      </c>
      <c r="X142" s="50" t="s">
        <v>496</v>
      </c>
      <c r="Y142" s="65" t="s">
        <v>354</v>
      </c>
      <c r="Z142" s="58">
        <v>133</v>
      </c>
      <c r="AA142" s="68">
        <v>8000000</v>
      </c>
      <c r="AB142" s="60">
        <v>43861</v>
      </c>
      <c r="AC142" s="58">
        <v>335</v>
      </c>
      <c r="AD142" s="60">
        <v>43915</v>
      </c>
      <c r="AE142" s="60">
        <v>43921</v>
      </c>
      <c r="AF142" s="51"/>
      <c r="AG142" s="63"/>
      <c r="AH142" s="62"/>
      <c r="AI142" s="62"/>
      <c r="AJ142" s="61"/>
      <c r="AK142" s="60"/>
      <c r="AL142" s="59"/>
      <c r="AM142" s="84"/>
      <c r="AN142" s="57"/>
      <c r="AO142" s="58"/>
      <c r="AP142" s="57"/>
      <c r="AR142" s="57"/>
      <c r="AS142" s="56"/>
      <c r="AW142" s="51"/>
      <c r="AX142" s="55"/>
      <c r="AZ142" s="56"/>
      <c r="BE142" s="55"/>
      <c r="BF142" s="51"/>
      <c r="BJ142" s="51"/>
      <c r="BS142" s="51"/>
      <c r="BV142" s="51"/>
      <c r="BW142" s="51"/>
      <c r="CB142" s="51"/>
      <c r="CF142" s="54">
        <f>+AF142+AS142+BF142+BS142</f>
        <v>0</v>
      </c>
      <c r="CG142" s="54">
        <f>+AJ142+AW142+BJ142+BW142</f>
        <v>0</v>
      </c>
      <c r="CH142" s="53">
        <f>IF(BV142&gt;0,BV142,IF(BI142&gt;0,BI142,IF(AV142&gt;0,AV142,IF(AI142&gt;0,AI142,J142))))</f>
        <v>44196</v>
      </c>
      <c r="CJ142" s="51">
        <f t="shared" si="36"/>
        <v>8000000</v>
      </c>
      <c r="CK142" s="51"/>
      <c r="CL142" s="51">
        <f t="shared" si="37"/>
        <v>8000000</v>
      </c>
      <c r="CM142" s="52"/>
      <c r="CP142" s="51"/>
    </row>
    <row r="143" spans="1:94" s="50" customFormat="1" ht="16.5" customHeight="1" x14ac:dyDescent="0.3">
      <c r="A143" s="58">
        <v>142</v>
      </c>
      <c r="B143" s="65" t="s">
        <v>491</v>
      </c>
      <c r="C143" s="65" t="s">
        <v>495</v>
      </c>
      <c r="D143" s="65" t="s">
        <v>494</v>
      </c>
      <c r="E143" s="68">
        <v>42483000</v>
      </c>
      <c r="F143" s="60"/>
      <c r="G143" s="67"/>
      <c r="H143" s="60">
        <v>43915</v>
      </c>
      <c r="I143" s="60">
        <v>43915</v>
      </c>
      <c r="J143" s="60">
        <v>44104</v>
      </c>
      <c r="K143" s="66">
        <f t="shared" si="35"/>
        <v>189</v>
      </c>
      <c r="L143" s="65" t="s">
        <v>493</v>
      </c>
      <c r="M143" s="50" t="s">
        <v>492</v>
      </c>
      <c r="N143" s="65" t="s">
        <v>491</v>
      </c>
      <c r="O143" s="50" t="s">
        <v>490</v>
      </c>
      <c r="Q143" s="50" t="s">
        <v>489</v>
      </c>
      <c r="R143" s="50" t="s">
        <v>488</v>
      </c>
      <c r="S143" s="50" t="s">
        <v>487</v>
      </c>
      <c r="T143" s="50" t="s">
        <v>130</v>
      </c>
      <c r="U143" s="65" t="s">
        <v>87</v>
      </c>
      <c r="V143" s="65" t="s">
        <v>86</v>
      </c>
      <c r="Y143" s="65" t="s">
        <v>486</v>
      </c>
      <c r="Z143" s="58">
        <v>303</v>
      </c>
      <c r="AA143" s="68">
        <v>42483000</v>
      </c>
      <c r="AB143" s="60">
        <v>43907</v>
      </c>
      <c r="AC143" s="58">
        <v>336</v>
      </c>
      <c r="AD143" s="60">
        <v>43915</v>
      </c>
      <c r="AE143" s="60">
        <v>43922</v>
      </c>
      <c r="AF143" s="51"/>
      <c r="AG143" s="63"/>
      <c r="AH143" s="62"/>
      <c r="AI143" s="62"/>
      <c r="AJ143" s="61">
        <f>IF(AI143&gt;0,AI143-J143,0)</f>
        <v>0</v>
      </c>
      <c r="AK143" s="60"/>
      <c r="AL143" s="59"/>
      <c r="AM143" s="84"/>
      <c r="AN143" s="57"/>
      <c r="AO143" s="58"/>
      <c r="AP143" s="57"/>
      <c r="AR143" s="57"/>
      <c r="AS143" s="56"/>
      <c r="AW143" s="51"/>
      <c r="AX143" s="55"/>
      <c r="AZ143" s="56"/>
      <c r="BE143" s="55"/>
      <c r="BF143" s="51"/>
      <c r="BJ143" s="51"/>
      <c r="BS143" s="51"/>
      <c r="BV143" s="51"/>
      <c r="BW143" s="51"/>
      <c r="CB143" s="51"/>
      <c r="CF143" s="54">
        <f>+AF143+AS143+BF143+BS143</f>
        <v>0</v>
      </c>
      <c r="CG143" s="54">
        <f>+AJ143+AW143+BJ143+BW143</f>
        <v>0</v>
      </c>
      <c r="CH143" s="53">
        <f>IF(BV143&gt;0,BV143,IF(BI143&gt;0,BI143,IF(AV143&gt;0,AV143,IF(AI143&gt;0,AI143,J143))))</f>
        <v>44104</v>
      </c>
      <c r="CJ143" s="51">
        <f t="shared" si="36"/>
        <v>42483000</v>
      </c>
      <c r="CK143" s="51"/>
      <c r="CL143" s="51">
        <f t="shared" si="37"/>
        <v>42483000</v>
      </c>
      <c r="CM143" s="52"/>
      <c r="CP143" s="51"/>
    </row>
    <row r="144" spans="1:94" s="50" customFormat="1" ht="16.5" customHeight="1" x14ac:dyDescent="0.3">
      <c r="A144" s="58">
        <v>143</v>
      </c>
      <c r="B144" s="65" t="s">
        <v>482</v>
      </c>
      <c r="C144" s="65" t="s">
        <v>485</v>
      </c>
      <c r="D144" s="65" t="s">
        <v>138</v>
      </c>
      <c r="E144" s="68">
        <v>4050000</v>
      </c>
      <c r="F144" s="60"/>
      <c r="G144" s="67"/>
      <c r="H144" s="60">
        <v>43916</v>
      </c>
      <c r="I144" s="60">
        <v>43922</v>
      </c>
      <c r="J144" s="60">
        <v>44196</v>
      </c>
      <c r="K144" s="66">
        <f t="shared" si="35"/>
        <v>274</v>
      </c>
      <c r="L144" s="65" t="s">
        <v>484</v>
      </c>
      <c r="M144" s="50" t="s">
        <v>483</v>
      </c>
      <c r="N144" s="65" t="s">
        <v>482</v>
      </c>
      <c r="O144" s="50" t="s">
        <v>481</v>
      </c>
      <c r="Q144" s="50" t="s">
        <v>480</v>
      </c>
      <c r="R144" s="50" t="s">
        <v>479</v>
      </c>
      <c r="S144" s="50" t="s">
        <v>478</v>
      </c>
      <c r="T144" s="50" t="s">
        <v>130</v>
      </c>
      <c r="U144" s="65" t="s">
        <v>129</v>
      </c>
      <c r="V144" s="65" t="s">
        <v>128</v>
      </c>
      <c r="W144" s="50" t="s">
        <v>127</v>
      </c>
      <c r="X144" s="50" t="s">
        <v>126</v>
      </c>
      <c r="Y144" s="65" t="s">
        <v>354</v>
      </c>
      <c r="Z144" s="58">
        <v>278</v>
      </c>
      <c r="AA144" s="68">
        <v>4050000</v>
      </c>
      <c r="AB144" s="60">
        <v>43889</v>
      </c>
      <c r="AC144" s="58">
        <v>337</v>
      </c>
      <c r="AD144" s="60">
        <v>43916</v>
      </c>
      <c r="AE144" s="60">
        <v>43920</v>
      </c>
      <c r="AF144" s="51"/>
      <c r="AG144" s="63"/>
      <c r="AH144" s="62"/>
      <c r="AI144" s="62"/>
      <c r="AJ144" s="61"/>
      <c r="AK144" s="60"/>
      <c r="AL144" s="59"/>
      <c r="AM144" s="84"/>
      <c r="AN144" s="57"/>
      <c r="AO144" s="58"/>
      <c r="AP144" s="57"/>
      <c r="AR144" s="57"/>
      <c r="AS144" s="56"/>
      <c r="AW144" s="51"/>
      <c r="AX144" s="55"/>
      <c r="AZ144" s="56"/>
      <c r="BE144" s="55"/>
      <c r="BF144" s="51"/>
      <c r="BJ144" s="51"/>
      <c r="BS144" s="51"/>
      <c r="BV144" s="51"/>
      <c r="BW144" s="51"/>
      <c r="CB144" s="51"/>
      <c r="CF144" s="54">
        <f>+AF144+AS144+BF144+BS144</f>
        <v>0</v>
      </c>
      <c r="CG144" s="54">
        <f>+AJ144+AW144+BJ144+BW144</f>
        <v>0</v>
      </c>
      <c r="CH144" s="53">
        <f>IF(BV144&gt;0,BV144,IF(BI144&gt;0,BI144,IF(AV144&gt;0,AV144,IF(AI144&gt;0,AI144,J144))))</f>
        <v>44196</v>
      </c>
      <c r="CJ144" s="51">
        <f t="shared" si="36"/>
        <v>4050000</v>
      </c>
      <c r="CK144" s="51"/>
      <c r="CL144" s="51">
        <f t="shared" si="37"/>
        <v>4050000</v>
      </c>
      <c r="CM144" s="52"/>
      <c r="CP144" s="51"/>
    </row>
    <row r="145" spans="1:94" s="50" customFormat="1" ht="16.5" customHeight="1" x14ac:dyDescent="0.3">
      <c r="A145" s="58">
        <v>144</v>
      </c>
      <c r="B145" s="65" t="s">
        <v>472</v>
      </c>
      <c r="C145" s="65" t="s">
        <v>477</v>
      </c>
      <c r="D145" s="65" t="s">
        <v>442</v>
      </c>
      <c r="E145" s="68">
        <v>605025000</v>
      </c>
      <c r="F145" s="60" t="s">
        <v>476</v>
      </c>
      <c r="G145" s="67" t="s">
        <v>475</v>
      </c>
      <c r="H145" s="60">
        <v>43917</v>
      </c>
      <c r="I145" s="60">
        <v>43922</v>
      </c>
      <c r="J145" s="60">
        <v>44104</v>
      </c>
      <c r="K145" s="66">
        <f t="shared" si="35"/>
        <v>182</v>
      </c>
      <c r="L145" s="65" t="s">
        <v>474</v>
      </c>
      <c r="M145" s="50" t="s">
        <v>473</v>
      </c>
      <c r="N145" s="65" t="s">
        <v>472</v>
      </c>
      <c r="O145" s="50" t="s">
        <v>471</v>
      </c>
      <c r="Q145" s="50" t="s">
        <v>470</v>
      </c>
      <c r="R145" s="50" t="s">
        <v>115</v>
      </c>
      <c r="S145" s="50" t="s">
        <v>469</v>
      </c>
      <c r="T145" s="50" t="s">
        <v>130</v>
      </c>
      <c r="U145" s="65" t="s">
        <v>87</v>
      </c>
      <c r="V145" s="65" t="s">
        <v>86</v>
      </c>
      <c r="Y145" s="65" t="s">
        <v>354</v>
      </c>
      <c r="Z145" s="58">
        <v>210</v>
      </c>
      <c r="AA145" s="68"/>
      <c r="AB145" s="60">
        <v>43886</v>
      </c>
      <c r="AC145" s="58">
        <v>342</v>
      </c>
      <c r="AD145" s="60">
        <v>43917</v>
      </c>
      <c r="AE145" s="60">
        <v>43920</v>
      </c>
      <c r="AF145" s="51"/>
      <c r="AG145" s="63"/>
      <c r="AH145" s="62"/>
      <c r="AI145" s="62"/>
      <c r="AJ145" s="61"/>
      <c r="AK145" s="60"/>
      <c r="AL145" s="59"/>
      <c r="AM145" s="84"/>
      <c r="AN145" s="57"/>
      <c r="AO145" s="58"/>
      <c r="AP145" s="57"/>
      <c r="AR145" s="57"/>
      <c r="AS145" s="56"/>
      <c r="AW145" s="51"/>
      <c r="AX145" s="55"/>
      <c r="AZ145" s="56"/>
      <c r="BE145" s="55"/>
      <c r="BF145" s="51"/>
      <c r="BJ145" s="51"/>
      <c r="BS145" s="51"/>
      <c r="BV145" s="51"/>
      <c r="BW145" s="51"/>
      <c r="CB145" s="51"/>
      <c r="CF145" s="54"/>
      <c r="CG145" s="54"/>
      <c r="CH145" s="53"/>
      <c r="CJ145" s="51">
        <f t="shared" si="36"/>
        <v>605025000</v>
      </c>
      <c r="CK145" s="51"/>
      <c r="CL145" s="51">
        <f t="shared" si="37"/>
        <v>605025000</v>
      </c>
      <c r="CM145" s="52"/>
      <c r="CP145" s="51"/>
    </row>
    <row r="146" spans="1:94" s="50" customFormat="1" ht="16.5" customHeight="1" x14ac:dyDescent="0.3">
      <c r="A146" s="58">
        <v>145</v>
      </c>
      <c r="B146" s="65" t="s">
        <v>447</v>
      </c>
      <c r="C146" s="65" t="s">
        <v>468</v>
      </c>
      <c r="D146" s="65" t="s">
        <v>442</v>
      </c>
      <c r="E146" s="68">
        <v>383182500</v>
      </c>
      <c r="F146" s="60" t="s">
        <v>467</v>
      </c>
      <c r="G146" s="67" t="s">
        <v>466</v>
      </c>
      <c r="H146" s="60">
        <v>43917</v>
      </c>
      <c r="I146" s="60">
        <v>43922</v>
      </c>
      <c r="J146" s="60">
        <v>44104</v>
      </c>
      <c r="K146" s="66">
        <f t="shared" si="35"/>
        <v>182</v>
      </c>
      <c r="L146" s="65" t="s">
        <v>449</v>
      </c>
      <c r="M146" s="50" t="s">
        <v>448</v>
      </c>
      <c r="N146" s="65" t="s">
        <v>447</v>
      </c>
      <c r="O146" s="50" t="s">
        <v>446</v>
      </c>
      <c r="P146" s="50">
        <v>5</v>
      </c>
      <c r="Q146" s="50" t="s">
        <v>465</v>
      </c>
      <c r="R146" s="50" t="s">
        <v>115</v>
      </c>
      <c r="S146" s="50" t="s">
        <v>444</v>
      </c>
      <c r="T146" s="50" t="s">
        <v>130</v>
      </c>
      <c r="U146" s="65" t="s">
        <v>87</v>
      </c>
      <c r="V146" s="65" t="s">
        <v>86</v>
      </c>
      <c r="Y146" s="65" t="s">
        <v>354</v>
      </c>
      <c r="Z146" s="58">
        <v>213</v>
      </c>
      <c r="AA146" s="68"/>
      <c r="AB146" s="60">
        <v>43886</v>
      </c>
      <c r="AC146" s="58">
        <v>344</v>
      </c>
      <c r="AD146" s="60">
        <v>43917</v>
      </c>
      <c r="AE146" s="60">
        <v>43920</v>
      </c>
      <c r="AF146" s="51"/>
      <c r="AG146" s="63"/>
      <c r="AH146" s="62"/>
      <c r="AI146" s="62"/>
      <c r="AJ146" s="61"/>
      <c r="AK146" s="60"/>
      <c r="AL146" s="59"/>
      <c r="AM146" s="84"/>
      <c r="AN146" s="57"/>
      <c r="AO146" s="58"/>
      <c r="AP146" s="57"/>
      <c r="AR146" s="57"/>
      <c r="AS146" s="56"/>
      <c r="AW146" s="51"/>
      <c r="AX146" s="55"/>
      <c r="AZ146" s="56"/>
      <c r="BE146" s="55"/>
      <c r="BF146" s="51"/>
      <c r="BJ146" s="51"/>
      <c r="BS146" s="51"/>
      <c r="BV146" s="51"/>
      <c r="BW146" s="51"/>
      <c r="CB146" s="51"/>
      <c r="CF146" s="54">
        <f>+AF146+AS146+BF146+BS146</f>
        <v>0</v>
      </c>
      <c r="CG146" s="54">
        <f>+AJ146+AW146+BJ146+BW146</f>
        <v>0</v>
      </c>
      <c r="CH146" s="53">
        <f>IF(BV146&gt;0,BV146,IF(BI146&gt;0,BI146,IF(AV146&gt;0,AV146,IF(AI146&gt;0,AI146,J146))))</f>
        <v>44104</v>
      </c>
      <c r="CJ146" s="51">
        <f t="shared" si="36"/>
        <v>383182500</v>
      </c>
      <c r="CK146" s="51"/>
      <c r="CL146" s="51">
        <f t="shared" si="37"/>
        <v>383182500</v>
      </c>
      <c r="CM146" s="52"/>
      <c r="CP146" s="51"/>
    </row>
    <row r="147" spans="1:94" s="50" customFormat="1" ht="16.5" customHeight="1" x14ac:dyDescent="0.3">
      <c r="A147" s="58">
        <v>146</v>
      </c>
      <c r="B147" s="65" t="s">
        <v>447</v>
      </c>
      <c r="C147" s="65" t="s">
        <v>464</v>
      </c>
      <c r="D147" s="65" t="s">
        <v>442</v>
      </c>
      <c r="E147" s="68">
        <v>887370000</v>
      </c>
      <c r="F147" s="60" t="s">
        <v>463</v>
      </c>
      <c r="G147" s="67" t="s">
        <v>462</v>
      </c>
      <c r="H147" s="60">
        <v>43917</v>
      </c>
      <c r="I147" s="60">
        <v>43922</v>
      </c>
      <c r="J147" s="60">
        <v>44104</v>
      </c>
      <c r="K147" s="66">
        <f t="shared" si="35"/>
        <v>182</v>
      </c>
      <c r="L147" s="65" t="s">
        <v>449</v>
      </c>
      <c r="M147" s="50" t="s">
        <v>448</v>
      </c>
      <c r="N147" s="65" t="s">
        <v>447</v>
      </c>
      <c r="O147" s="50" t="s">
        <v>446</v>
      </c>
      <c r="P147" s="50">
        <v>5</v>
      </c>
      <c r="Q147" s="50" t="s">
        <v>461</v>
      </c>
      <c r="R147" s="50" t="s">
        <v>115</v>
      </c>
      <c r="S147" s="50" t="s">
        <v>444</v>
      </c>
      <c r="T147" s="50" t="s">
        <v>130</v>
      </c>
      <c r="U147" s="65" t="s">
        <v>87</v>
      </c>
      <c r="V147" s="65" t="s">
        <v>86</v>
      </c>
      <c r="Y147" s="65" t="s">
        <v>354</v>
      </c>
      <c r="Z147" s="58">
        <v>212</v>
      </c>
      <c r="AA147" s="68"/>
      <c r="AB147" s="60">
        <v>43886</v>
      </c>
      <c r="AC147" s="58">
        <v>343</v>
      </c>
      <c r="AD147" s="60">
        <v>43917</v>
      </c>
      <c r="AE147" s="60">
        <v>43920</v>
      </c>
      <c r="AF147" s="51"/>
      <c r="AG147" s="63"/>
      <c r="AH147" s="62"/>
      <c r="AI147" s="62"/>
      <c r="AJ147" s="61"/>
      <c r="AK147" s="60"/>
      <c r="AL147" s="59"/>
      <c r="AM147" s="84"/>
      <c r="AN147" s="57"/>
      <c r="AO147" s="58"/>
      <c r="AP147" s="57"/>
      <c r="AR147" s="57"/>
      <c r="AS147" s="56"/>
      <c r="AW147" s="51"/>
      <c r="AX147" s="55"/>
      <c r="AZ147" s="56"/>
      <c r="BE147" s="55"/>
      <c r="BF147" s="51"/>
      <c r="BJ147" s="51"/>
      <c r="BS147" s="51"/>
      <c r="BV147" s="51"/>
      <c r="BW147" s="51"/>
      <c r="CB147" s="51"/>
      <c r="CF147" s="54">
        <f>+AF147+AS147+BF147+BS147</f>
        <v>0</v>
      </c>
      <c r="CG147" s="54">
        <f>+AJ147+AW147+BJ147+BW147</f>
        <v>0</v>
      </c>
      <c r="CH147" s="53">
        <f>IF(BV147&gt;0,BV147,IF(BI147&gt;0,BI147,IF(AV147&gt;0,AV147,IF(AI147&gt;0,AI147,J147))))</f>
        <v>44104</v>
      </c>
      <c r="CJ147" s="51">
        <f t="shared" si="36"/>
        <v>887370000</v>
      </c>
      <c r="CK147" s="51"/>
      <c r="CL147" s="51">
        <f t="shared" si="37"/>
        <v>887370000</v>
      </c>
      <c r="CM147" s="52"/>
      <c r="CP147" s="51"/>
    </row>
    <row r="148" spans="1:94" s="69" customFormat="1" ht="16.5" customHeight="1" x14ac:dyDescent="0.25">
      <c r="A148" s="71">
        <v>147</v>
      </c>
      <c r="B148" s="87" t="s">
        <v>447</v>
      </c>
      <c r="C148" s="83" t="s">
        <v>460</v>
      </c>
      <c r="D148" s="83" t="s">
        <v>442</v>
      </c>
      <c r="E148" s="80">
        <v>318646500</v>
      </c>
      <c r="F148" s="89" t="s">
        <v>459</v>
      </c>
      <c r="G148" s="89" t="s">
        <v>458</v>
      </c>
      <c r="H148" s="77">
        <v>43917</v>
      </c>
      <c r="I148" s="77">
        <v>43922</v>
      </c>
      <c r="J148" s="77">
        <v>44104</v>
      </c>
      <c r="K148" s="66">
        <f t="shared" si="35"/>
        <v>182</v>
      </c>
      <c r="L148" s="69" t="s">
        <v>449</v>
      </c>
      <c r="M148" s="69" t="s">
        <v>448</v>
      </c>
      <c r="N148" s="69" t="s">
        <v>447</v>
      </c>
      <c r="O148" s="69" t="s">
        <v>446</v>
      </c>
      <c r="P148" s="69">
        <v>5</v>
      </c>
      <c r="Q148" s="69" t="s">
        <v>457</v>
      </c>
      <c r="R148" s="69" t="s">
        <v>115</v>
      </c>
      <c r="S148" s="69" t="s">
        <v>444</v>
      </c>
      <c r="T148" s="69" t="s">
        <v>130</v>
      </c>
      <c r="U148" s="69" t="s">
        <v>87</v>
      </c>
      <c r="V148" s="69" t="s">
        <v>86</v>
      </c>
      <c r="Y148" s="69" t="s">
        <v>354</v>
      </c>
      <c r="Z148" s="71">
        <v>214</v>
      </c>
      <c r="AA148" s="80">
        <v>318646500</v>
      </c>
      <c r="AB148" s="77">
        <v>43886</v>
      </c>
      <c r="AC148" s="71">
        <v>410</v>
      </c>
      <c r="AD148" s="77">
        <v>43917</v>
      </c>
      <c r="AE148" s="77">
        <v>43920</v>
      </c>
      <c r="AF148" s="70"/>
      <c r="AG148" s="79"/>
      <c r="AH148" s="91"/>
      <c r="AI148" s="72"/>
      <c r="AJ148" s="61"/>
      <c r="AK148" s="77"/>
      <c r="AL148" s="76"/>
      <c r="AM148" s="75"/>
      <c r="AN148" s="72"/>
      <c r="AO148" s="71"/>
      <c r="AP148" s="72"/>
      <c r="AR148" s="91"/>
      <c r="AS148" s="73"/>
      <c r="AW148" s="70"/>
      <c r="AX148" s="72"/>
      <c r="AZ148" s="73"/>
      <c r="BE148" s="72"/>
      <c r="BF148" s="70"/>
      <c r="BJ148" s="70"/>
      <c r="BS148" s="70"/>
      <c r="BV148" s="70"/>
      <c r="BW148" s="70"/>
      <c r="CB148" s="70"/>
      <c r="CJ148" s="70"/>
      <c r="CK148" s="70"/>
      <c r="CL148" s="70">
        <f t="shared" si="37"/>
        <v>0</v>
      </c>
      <c r="CM148" s="71"/>
    </row>
    <row r="149" spans="1:94" s="69" customFormat="1" ht="16.5" customHeight="1" x14ac:dyDescent="0.25">
      <c r="A149" s="71">
        <v>148</v>
      </c>
      <c r="B149" s="87" t="s">
        <v>447</v>
      </c>
      <c r="C149" s="83" t="s">
        <v>456</v>
      </c>
      <c r="D149" s="83" t="s">
        <v>442</v>
      </c>
      <c r="E149" s="80">
        <v>193608000</v>
      </c>
      <c r="F149" s="89" t="s">
        <v>455</v>
      </c>
      <c r="G149" s="89" t="s">
        <v>454</v>
      </c>
      <c r="H149" s="77">
        <v>43917</v>
      </c>
      <c r="I149" s="77">
        <v>43922</v>
      </c>
      <c r="J149" s="77">
        <v>44104</v>
      </c>
      <c r="K149" s="66">
        <f t="shared" si="35"/>
        <v>182</v>
      </c>
      <c r="L149" s="69" t="s">
        <v>449</v>
      </c>
      <c r="M149" s="69" t="s">
        <v>448</v>
      </c>
      <c r="N149" s="69" t="s">
        <v>447</v>
      </c>
      <c r="O149" s="69" t="s">
        <v>446</v>
      </c>
      <c r="P149" s="69">
        <v>5</v>
      </c>
      <c r="Q149" s="69" t="s">
        <v>453</v>
      </c>
      <c r="R149" s="69" t="s">
        <v>115</v>
      </c>
      <c r="S149" s="69" t="s">
        <v>444</v>
      </c>
      <c r="T149" s="69" t="s">
        <v>130</v>
      </c>
      <c r="U149" s="69" t="s">
        <v>87</v>
      </c>
      <c r="V149" s="69" t="s">
        <v>86</v>
      </c>
      <c r="Y149" s="69" t="s">
        <v>354</v>
      </c>
      <c r="Z149" s="71">
        <v>215</v>
      </c>
      <c r="AA149" s="80">
        <v>193608000</v>
      </c>
      <c r="AB149" s="77">
        <v>43886</v>
      </c>
      <c r="AC149" s="71">
        <v>408</v>
      </c>
      <c r="AD149" s="77">
        <v>43917</v>
      </c>
      <c r="AE149" s="77">
        <v>43920</v>
      </c>
      <c r="AF149" s="70"/>
      <c r="AG149" s="79"/>
      <c r="AH149" s="91"/>
      <c r="AI149" s="72"/>
      <c r="AJ149" s="61"/>
      <c r="AK149" s="77"/>
      <c r="AL149" s="76"/>
      <c r="AM149" s="75"/>
      <c r="AN149" s="72"/>
      <c r="AO149" s="71"/>
      <c r="AP149" s="72"/>
      <c r="AR149" s="91"/>
      <c r="AS149" s="73"/>
      <c r="AW149" s="70"/>
      <c r="AX149" s="72"/>
      <c r="AZ149" s="73"/>
      <c r="BE149" s="72"/>
      <c r="BF149" s="70"/>
      <c r="BJ149" s="70"/>
      <c r="BS149" s="70"/>
      <c r="BV149" s="70"/>
      <c r="BW149" s="70"/>
      <c r="CB149" s="70"/>
      <c r="CJ149" s="70"/>
      <c r="CK149" s="70"/>
      <c r="CL149" s="70">
        <f t="shared" si="37"/>
        <v>0</v>
      </c>
      <c r="CM149" s="71"/>
    </row>
    <row r="150" spans="1:94" s="69" customFormat="1" ht="16.5" customHeight="1" x14ac:dyDescent="0.25">
      <c r="A150" s="71">
        <v>149</v>
      </c>
      <c r="B150" s="87" t="s">
        <v>447</v>
      </c>
      <c r="C150" s="83" t="s">
        <v>452</v>
      </c>
      <c r="D150" s="83" t="s">
        <v>442</v>
      </c>
      <c r="E150" s="80">
        <v>403350000</v>
      </c>
      <c r="F150" s="89" t="s">
        <v>451</v>
      </c>
      <c r="G150" s="89" t="s">
        <v>450</v>
      </c>
      <c r="H150" s="77">
        <v>43917</v>
      </c>
      <c r="I150" s="77">
        <v>43922</v>
      </c>
      <c r="J150" s="77">
        <v>44104</v>
      </c>
      <c r="K150" s="66">
        <f t="shared" si="35"/>
        <v>182</v>
      </c>
      <c r="L150" s="69" t="s">
        <v>449</v>
      </c>
      <c r="M150" s="69" t="s">
        <v>448</v>
      </c>
      <c r="N150" s="69" t="s">
        <v>447</v>
      </c>
      <c r="O150" s="69" t="s">
        <v>446</v>
      </c>
      <c r="P150" s="69">
        <v>5</v>
      </c>
      <c r="Q150" s="69" t="s">
        <v>445</v>
      </c>
      <c r="R150" s="69" t="s">
        <v>115</v>
      </c>
      <c r="S150" s="69" t="s">
        <v>444</v>
      </c>
      <c r="T150" s="69" t="s">
        <v>130</v>
      </c>
      <c r="U150" s="69" t="s">
        <v>87</v>
      </c>
      <c r="V150" s="69" t="s">
        <v>86</v>
      </c>
      <c r="Y150" s="69" t="s">
        <v>354</v>
      </c>
      <c r="Z150" s="71">
        <v>211</v>
      </c>
      <c r="AA150" s="80">
        <v>403350000</v>
      </c>
      <c r="AB150" s="77">
        <v>43886</v>
      </c>
      <c r="AC150" s="71">
        <v>409</v>
      </c>
      <c r="AD150" s="77">
        <v>43917</v>
      </c>
      <c r="AE150" s="77">
        <v>43920</v>
      </c>
      <c r="AF150" s="70"/>
      <c r="AG150" s="79"/>
      <c r="AH150" s="91"/>
      <c r="AI150" s="72"/>
      <c r="AJ150" s="61"/>
      <c r="AK150" s="77"/>
      <c r="AL150" s="76"/>
      <c r="AM150" s="75"/>
      <c r="AN150" s="72"/>
      <c r="AO150" s="71"/>
      <c r="AP150" s="72"/>
      <c r="AR150" s="91"/>
      <c r="AS150" s="73"/>
      <c r="AW150" s="70"/>
      <c r="AX150" s="72"/>
      <c r="AZ150" s="73"/>
      <c r="BE150" s="72"/>
      <c r="BF150" s="70"/>
      <c r="BJ150" s="70"/>
      <c r="BS150" s="70"/>
      <c r="BV150" s="70"/>
      <c r="BW150" s="70"/>
      <c r="CB150" s="70"/>
      <c r="CJ150" s="70"/>
      <c r="CK150" s="70"/>
      <c r="CL150" s="70">
        <f t="shared" si="37"/>
        <v>0</v>
      </c>
      <c r="CM150" s="71"/>
    </row>
    <row r="151" spans="1:94" s="50" customFormat="1" ht="16.5" customHeight="1" x14ac:dyDescent="0.3">
      <c r="A151" s="58">
        <v>150</v>
      </c>
      <c r="B151" s="65" t="s">
        <v>437</v>
      </c>
      <c r="C151" s="65" t="s">
        <v>443</v>
      </c>
      <c r="D151" s="65" t="s">
        <v>442</v>
      </c>
      <c r="E151" s="68">
        <v>1200000000</v>
      </c>
      <c r="F151" s="57" t="s">
        <v>441</v>
      </c>
      <c r="G151" s="89" t="s">
        <v>440</v>
      </c>
      <c r="H151" s="60">
        <v>43920</v>
      </c>
      <c r="I151" s="60">
        <v>43922</v>
      </c>
      <c r="J151" s="60">
        <v>44104</v>
      </c>
      <c r="K151" s="66">
        <f t="shared" si="35"/>
        <v>182</v>
      </c>
      <c r="L151" s="65" t="s">
        <v>439</v>
      </c>
      <c r="M151" s="50" t="s">
        <v>438</v>
      </c>
      <c r="N151" s="65" t="s">
        <v>437</v>
      </c>
      <c r="O151" s="50" t="s">
        <v>436</v>
      </c>
      <c r="Q151" s="50" t="s">
        <v>435</v>
      </c>
      <c r="R151" s="50" t="s">
        <v>115</v>
      </c>
      <c r="S151" s="50" t="s">
        <v>434</v>
      </c>
      <c r="T151" s="50" t="s">
        <v>130</v>
      </c>
      <c r="U151" s="65" t="s">
        <v>87</v>
      </c>
      <c r="V151" s="65" t="s">
        <v>86</v>
      </c>
      <c r="Y151" s="65" t="s">
        <v>354</v>
      </c>
      <c r="Z151" s="58">
        <v>227</v>
      </c>
      <c r="AA151" s="68">
        <v>3350000</v>
      </c>
      <c r="AB151" s="60">
        <v>43886</v>
      </c>
      <c r="AC151" s="58">
        <v>352</v>
      </c>
      <c r="AD151" s="60">
        <v>43920</v>
      </c>
      <c r="AE151" s="60"/>
      <c r="AF151" s="51"/>
      <c r="AG151" s="63"/>
      <c r="AH151" s="62"/>
      <c r="AI151" s="62"/>
      <c r="AJ151" s="61"/>
      <c r="AK151" s="60"/>
      <c r="AL151" s="59"/>
      <c r="AM151" s="84"/>
      <c r="AN151" s="57"/>
      <c r="AO151" s="58"/>
      <c r="AP151" s="57"/>
      <c r="AR151" s="57"/>
      <c r="AS151" s="56"/>
      <c r="AW151" s="51"/>
      <c r="AX151" s="55"/>
      <c r="AZ151" s="56"/>
      <c r="BE151" s="55"/>
      <c r="BF151" s="51"/>
      <c r="BJ151" s="51"/>
      <c r="BS151" s="51"/>
      <c r="BV151" s="51"/>
      <c r="BW151" s="51"/>
      <c r="CB151" s="51"/>
      <c r="CF151" s="54">
        <f>+AF151+AS151+BF151+BS151</f>
        <v>0</v>
      </c>
      <c r="CG151" s="54">
        <f>+AJ151+AW151+BJ151+BW151</f>
        <v>0</v>
      </c>
      <c r="CH151" s="53">
        <f>IF(BV151&gt;0,BV151,IF(BI151&gt;0,BI151,IF(AV151&gt;0,AV151,IF(AI151&gt;0,AI151,J151))))</f>
        <v>44104</v>
      </c>
      <c r="CJ151" s="51">
        <f>+E151+AF151+AS151+BF151+BS151</f>
        <v>1200000000</v>
      </c>
      <c r="CK151" s="51"/>
      <c r="CL151" s="51">
        <f t="shared" si="37"/>
        <v>1200000000</v>
      </c>
      <c r="CM151" s="52"/>
      <c r="CP151" s="51"/>
    </row>
    <row r="152" spans="1:94" s="50" customFormat="1" ht="16.5" customHeight="1" x14ac:dyDescent="0.3">
      <c r="A152" s="58">
        <v>151</v>
      </c>
      <c r="B152" s="65" t="s">
        <v>118</v>
      </c>
      <c r="C152" s="65" t="s">
        <v>433</v>
      </c>
      <c r="D152" s="65" t="s">
        <v>432</v>
      </c>
      <c r="E152" s="68">
        <v>186000000</v>
      </c>
      <c r="F152" s="57" t="s">
        <v>431</v>
      </c>
      <c r="G152" s="67" t="s">
        <v>430</v>
      </c>
      <c r="H152" s="60">
        <v>43921</v>
      </c>
      <c r="I152" s="60">
        <v>43922</v>
      </c>
      <c r="J152" s="60">
        <v>44104</v>
      </c>
      <c r="K152" s="66">
        <f t="shared" si="35"/>
        <v>182</v>
      </c>
      <c r="L152" s="65" t="s">
        <v>287</v>
      </c>
      <c r="M152" s="50" t="s">
        <v>286</v>
      </c>
      <c r="N152" s="65" t="s">
        <v>118</v>
      </c>
      <c r="O152" s="50" t="s">
        <v>117</v>
      </c>
      <c r="Q152" s="50" t="s">
        <v>429</v>
      </c>
      <c r="R152" s="50" t="s">
        <v>115</v>
      </c>
      <c r="S152" s="50" t="s">
        <v>283</v>
      </c>
      <c r="T152" s="50" t="s">
        <v>130</v>
      </c>
      <c r="U152" s="65" t="s">
        <v>87</v>
      </c>
      <c r="V152" s="65" t="s">
        <v>86</v>
      </c>
      <c r="Y152" s="65" t="s">
        <v>354</v>
      </c>
      <c r="Z152" s="58">
        <v>228</v>
      </c>
      <c r="AA152" s="68"/>
      <c r="AB152" s="60">
        <v>43886</v>
      </c>
      <c r="AC152" s="58">
        <v>353</v>
      </c>
      <c r="AD152" s="60">
        <v>43921</v>
      </c>
      <c r="AE152" s="60">
        <v>43922</v>
      </c>
      <c r="AF152" s="51"/>
      <c r="AG152" s="63"/>
      <c r="AH152" s="62"/>
      <c r="AI152" s="62"/>
      <c r="AJ152" s="61"/>
      <c r="AK152" s="60"/>
      <c r="AL152" s="59"/>
      <c r="AM152" s="84"/>
      <c r="AN152" s="57"/>
      <c r="AO152" s="58"/>
      <c r="AP152" s="57"/>
      <c r="AR152" s="57"/>
      <c r="AS152" s="56"/>
      <c r="AW152" s="51"/>
      <c r="AX152" s="55"/>
      <c r="AZ152" s="56"/>
      <c r="BE152" s="55"/>
      <c r="BF152" s="51"/>
      <c r="BJ152" s="51"/>
      <c r="BS152" s="51"/>
      <c r="BV152" s="51"/>
      <c r="BW152" s="51"/>
      <c r="CB152" s="51"/>
      <c r="CF152" s="54"/>
      <c r="CG152" s="54"/>
      <c r="CH152" s="53">
        <f>IF(BV152&gt;0,BV152,IF(BI152&gt;0,BI152,IF(AV152&gt;0,AV152,IF(AI152&gt;0,AI152,J152))))</f>
        <v>44104</v>
      </c>
      <c r="CJ152" s="51"/>
      <c r="CK152" s="51"/>
      <c r="CL152" s="51">
        <f t="shared" si="37"/>
        <v>0</v>
      </c>
      <c r="CM152" s="52"/>
      <c r="CP152" s="51"/>
    </row>
    <row r="153" spans="1:94" s="69" customFormat="1" ht="16.5" customHeight="1" x14ac:dyDescent="0.3">
      <c r="A153" s="71">
        <v>152</v>
      </c>
      <c r="B153" s="87" t="s">
        <v>360</v>
      </c>
      <c r="C153" s="83" t="s">
        <v>428</v>
      </c>
      <c r="D153" s="83" t="s">
        <v>378</v>
      </c>
      <c r="E153" s="80">
        <v>282000000</v>
      </c>
      <c r="F153" s="89"/>
      <c r="G153" s="89"/>
      <c r="H153" s="77">
        <v>43921</v>
      </c>
      <c r="I153" s="77">
        <v>43922</v>
      </c>
      <c r="J153" s="77">
        <v>44104</v>
      </c>
      <c r="K153" s="66">
        <f t="shared" si="35"/>
        <v>182</v>
      </c>
      <c r="L153" s="69" t="s">
        <v>287</v>
      </c>
      <c r="M153" s="69" t="s">
        <v>286</v>
      </c>
      <c r="N153" s="69" t="s">
        <v>118</v>
      </c>
      <c r="O153" s="69" t="s">
        <v>117</v>
      </c>
      <c r="Q153" s="69" t="s">
        <v>427</v>
      </c>
      <c r="R153" s="69" t="s">
        <v>115</v>
      </c>
      <c r="S153" s="69" t="s">
        <v>283</v>
      </c>
      <c r="T153" s="69" t="s">
        <v>130</v>
      </c>
      <c r="U153" s="83" t="s">
        <v>87</v>
      </c>
      <c r="V153" s="83" t="s">
        <v>86</v>
      </c>
      <c r="Y153" s="83" t="s">
        <v>354</v>
      </c>
      <c r="Z153" s="71">
        <v>230</v>
      </c>
      <c r="AA153" s="80">
        <v>282000000</v>
      </c>
      <c r="AB153" s="88">
        <v>43886</v>
      </c>
      <c r="AC153" s="71">
        <v>356</v>
      </c>
      <c r="AD153" s="77">
        <v>43921</v>
      </c>
      <c r="AE153" s="77">
        <v>43923</v>
      </c>
      <c r="AF153" s="70"/>
      <c r="AG153" s="79"/>
      <c r="AH153" s="78"/>
      <c r="AI153" s="78"/>
      <c r="AJ153" s="61"/>
      <c r="AK153" s="77"/>
      <c r="AL153" s="76"/>
      <c r="AM153" s="75"/>
      <c r="AN153" s="74"/>
      <c r="AO153" s="71"/>
      <c r="AP153" s="74"/>
      <c r="AR153" s="74"/>
      <c r="AS153" s="73"/>
      <c r="AW153" s="70"/>
      <c r="AX153" s="72"/>
      <c r="AZ153" s="73"/>
      <c r="BE153" s="72"/>
      <c r="BF153" s="70"/>
      <c r="BJ153" s="70"/>
      <c r="BS153" s="70"/>
      <c r="BV153" s="70"/>
      <c r="BW153" s="70"/>
      <c r="CB153" s="70"/>
      <c r="CF153" s="54"/>
      <c r="CG153" s="54"/>
      <c r="CH153" s="53"/>
      <c r="CI153" s="50"/>
      <c r="CJ153" s="51"/>
      <c r="CK153" s="70"/>
      <c r="CL153" s="51">
        <f t="shared" si="37"/>
        <v>0</v>
      </c>
      <c r="CM153" s="71"/>
      <c r="CP153" s="70"/>
    </row>
    <row r="154" spans="1:94" s="69" customFormat="1" ht="16.5" customHeight="1" x14ac:dyDescent="0.3">
      <c r="A154" s="71">
        <v>153</v>
      </c>
      <c r="B154" s="87" t="s">
        <v>360</v>
      </c>
      <c r="C154" s="83" t="s">
        <v>426</v>
      </c>
      <c r="D154" s="83" t="s">
        <v>378</v>
      </c>
      <c r="E154" s="80">
        <v>498000000</v>
      </c>
      <c r="F154" s="89"/>
      <c r="G154" s="89"/>
      <c r="H154" s="77">
        <v>43921</v>
      </c>
      <c r="I154" s="77">
        <v>43922</v>
      </c>
      <c r="J154" s="77">
        <v>44104</v>
      </c>
      <c r="K154" s="66">
        <f t="shared" si="35"/>
        <v>182</v>
      </c>
      <c r="L154" s="69" t="s">
        <v>287</v>
      </c>
      <c r="M154" s="69" t="s">
        <v>286</v>
      </c>
      <c r="N154" s="69" t="s">
        <v>118</v>
      </c>
      <c r="O154" s="69" t="s">
        <v>117</v>
      </c>
      <c r="Q154" s="69" t="s">
        <v>425</v>
      </c>
      <c r="R154" s="69" t="s">
        <v>115</v>
      </c>
      <c r="S154" s="69" t="s">
        <v>283</v>
      </c>
      <c r="T154" s="69" t="s">
        <v>130</v>
      </c>
      <c r="U154" s="83" t="s">
        <v>87</v>
      </c>
      <c r="V154" s="83" t="s">
        <v>86</v>
      </c>
      <c r="Y154" s="83" t="s">
        <v>354</v>
      </c>
      <c r="Z154" s="71">
        <v>229</v>
      </c>
      <c r="AA154" s="80">
        <v>498000000</v>
      </c>
      <c r="AB154" s="88">
        <v>43886</v>
      </c>
      <c r="AC154" s="71">
        <v>357</v>
      </c>
      <c r="AD154" s="77">
        <v>43921</v>
      </c>
      <c r="AE154" s="77"/>
      <c r="AF154" s="70"/>
      <c r="AG154" s="79"/>
      <c r="AH154" s="78"/>
      <c r="AI154" s="78"/>
      <c r="AJ154" s="61"/>
      <c r="AK154" s="77"/>
      <c r="AL154" s="76"/>
      <c r="AM154" s="75"/>
      <c r="AN154" s="74"/>
      <c r="AO154" s="71"/>
      <c r="AP154" s="74"/>
      <c r="AR154" s="74"/>
      <c r="AS154" s="73"/>
      <c r="AW154" s="70"/>
      <c r="AX154" s="72"/>
      <c r="AZ154" s="73"/>
      <c r="BE154" s="72"/>
      <c r="BF154" s="70"/>
      <c r="BJ154" s="70"/>
      <c r="BS154" s="70"/>
      <c r="BV154" s="70"/>
      <c r="BW154" s="70"/>
      <c r="CB154" s="70"/>
      <c r="CF154" s="54"/>
      <c r="CG154" s="54"/>
      <c r="CH154" s="53"/>
      <c r="CI154" s="50"/>
      <c r="CJ154" s="51"/>
      <c r="CK154" s="70"/>
      <c r="CL154" s="51">
        <f t="shared" si="37"/>
        <v>0</v>
      </c>
      <c r="CM154" s="71"/>
      <c r="CP154" s="70"/>
    </row>
    <row r="155" spans="1:94" s="50" customFormat="1" ht="16.5" customHeight="1" x14ac:dyDescent="0.3">
      <c r="A155" s="58">
        <v>154</v>
      </c>
      <c r="B155" s="65" t="s">
        <v>422</v>
      </c>
      <c r="C155" s="65" t="s">
        <v>424</v>
      </c>
      <c r="D155" s="65" t="s">
        <v>423</v>
      </c>
      <c r="E155" s="68">
        <v>44000000</v>
      </c>
      <c r="F155" s="60"/>
      <c r="G155" s="67"/>
      <c r="H155" s="60">
        <v>43921</v>
      </c>
      <c r="I155" s="60">
        <v>43922</v>
      </c>
      <c r="J155" s="60">
        <v>43951</v>
      </c>
      <c r="K155" s="66">
        <f t="shared" si="35"/>
        <v>29</v>
      </c>
      <c r="L155" s="65" t="s">
        <v>178</v>
      </c>
      <c r="M155" s="50" t="s">
        <v>177</v>
      </c>
      <c r="N155" s="65" t="s">
        <v>422</v>
      </c>
      <c r="O155" s="50" t="s">
        <v>175</v>
      </c>
      <c r="Q155" s="50" t="s">
        <v>421</v>
      </c>
      <c r="R155" s="50" t="s">
        <v>411</v>
      </c>
      <c r="S155" s="50" t="s">
        <v>420</v>
      </c>
      <c r="T155" s="50" t="s">
        <v>130</v>
      </c>
      <c r="U155" s="65" t="s">
        <v>113</v>
      </c>
      <c r="V155" s="65" t="s">
        <v>112</v>
      </c>
      <c r="Y155" s="65" t="s">
        <v>354</v>
      </c>
      <c r="Z155" s="58">
        <v>394</v>
      </c>
      <c r="AA155" s="68"/>
      <c r="AB155" s="60">
        <v>43918</v>
      </c>
      <c r="AC155" s="58">
        <v>354</v>
      </c>
      <c r="AD155" s="60">
        <v>43921</v>
      </c>
      <c r="AE155" s="60">
        <v>43922</v>
      </c>
      <c r="AF155" s="51"/>
      <c r="AG155" s="63"/>
      <c r="AH155" s="62"/>
      <c r="AI155" s="62"/>
      <c r="AJ155" s="61"/>
      <c r="AK155" s="60"/>
      <c r="AL155" s="59"/>
      <c r="AM155" s="84"/>
      <c r="AN155" s="57"/>
      <c r="AO155" s="58"/>
      <c r="AP155" s="57"/>
      <c r="AR155" s="57"/>
      <c r="AS155" s="56"/>
      <c r="AW155" s="51"/>
      <c r="AX155" s="55"/>
      <c r="AZ155" s="56"/>
      <c r="BE155" s="55"/>
      <c r="BF155" s="51"/>
      <c r="BJ155" s="51"/>
      <c r="BS155" s="51"/>
      <c r="BV155" s="51"/>
      <c r="BW155" s="51"/>
      <c r="CB155" s="51"/>
      <c r="CF155" s="54"/>
      <c r="CG155" s="54"/>
      <c r="CH155" s="53"/>
      <c r="CJ155" s="51"/>
      <c r="CK155" s="51"/>
      <c r="CL155" s="51">
        <f t="shared" si="37"/>
        <v>0</v>
      </c>
      <c r="CM155" s="52"/>
      <c r="CP155" s="51"/>
    </row>
    <row r="156" spans="1:94" s="50" customFormat="1" ht="16.5" customHeight="1" x14ac:dyDescent="0.3">
      <c r="A156" s="58">
        <v>155</v>
      </c>
      <c r="B156" s="65" t="s">
        <v>414</v>
      </c>
      <c r="C156" s="65" t="s">
        <v>419</v>
      </c>
      <c r="D156" s="65" t="s">
        <v>418</v>
      </c>
      <c r="E156" s="68">
        <v>153826055</v>
      </c>
      <c r="F156" s="60"/>
      <c r="G156" s="67" t="s">
        <v>417</v>
      </c>
      <c r="H156" s="60">
        <v>43921</v>
      </c>
      <c r="I156" s="60">
        <v>43922</v>
      </c>
      <c r="J156" s="60">
        <v>43982</v>
      </c>
      <c r="K156" s="66">
        <f t="shared" si="35"/>
        <v>60</v>
      </c>
      <c r="L156" s="65" t="s">
        <v>416</v>
      </c>
      <c r="M156" s="50" t="s">
        <v>415</v>
      </c>
      <c r="N156" s="65" t="s">
        <v>414</v>
      </c>
      <c r="O156" s="50" t="s">
        <v>413</v>
      </c>
      <c r="Q156" s="50" t="s">
        <v>412</v>
      </c>
      <c r="R156" s="50" t="s">
        <v>411</v>
      </c>
      <c r="S156" s="50" t="s">
        <v>410</v>
      </c>
      <c r="T156" s="50" t="s">
        <v>130</v>
      </c>
      <c r="U156" s="65" t="s">
        <v>400</v>
      </c>
      <c r="V156" s="65" t="s">
        <v>399</v>
      </c>
      <c r="Y156" s="65" t="s">
        <v>354</v>
      </c>
      <c r="Z156" s="58">
        <v>396</v>
      </c>
      <c r="AA156" s="68"/>
      <c r="AB156" s="60">
        <v>43918</v>
      </c>
      <c r="AC156" s="58">
        <v>370</v>
      </c>
      <c r="AD156" s="60">
        <v>43921</v>
      </c>
      <c r="AE156" s="60">
        <v>43934</v>
      </c>
      <c r="AF156" s="51"/>
      <c r="AG156" s="63"/>
      <c r="AH156" s="60"/>
      <c r="AI156" s="60"/>
      <c r="AJ156" s="61">
        <f>IF(AI156&gt;0,AI156-J156,0)</f>
        <v>0</v>
      </c>
      <c r="AK156" s="60"/>
      <c r="AL156" s="59"/>
      <c r="AM156" s="84"/>
      <c r="AN156" s="57"/>
      <c r="AO156" s="58"/>
      <c r="AP156" s="57"/>
      <c r="AR156" s="57"/>
      <c r="AS156" s="56"/>
      <c r="AW156" s="51">
        <f>IF(AV156&gt;0,AV156-AI156,0)</f>
        <v>0</v>
      </c>
      <c r="AX156" s="55"/>
      <c r="AZ156" s="56"/>
      <c r="BE156" s="55"/>
      <c r="BF156" s="51"/>
      <c r="BJ156" s="51">
        <f>IF(BI156&gt;0,BI156-AV156,0)</f>
        <v>0</v>
      </c>
      <c r="BS156" s="51"/>
      <c r="BV156" s="51"/>
      <c r="BW156" s="51">
        <f>IF(BV156&gt;0,BV156-BI156,0)</f>
        <v>0</v>
      </c>
      <c r="CB156" s="51"/>
      <c r="CF156" s="54">
        <f>+AF156+AS156+BF156+BS156</f>
        <v>0</v>
      </c>
      <c r="CG156" s="54">
        <f>+AJ156+AW156+BJ156+BW156</f>
        <v>0</v>
      </c>
      <c r="CH156" s="85">
        <f>IF(BV156&gt;0,BV156,IF(BI156&gt;0,BI156,IF(AV156&gt;0,AV156,IF(AI156&gt;0,AI156,J156))))</f>
        <v>43982</v>
      </c>
      <c r="CI156" s="54">
        <f>+K156+AJ156+AW156+BJ156+BW156</f>
        <v>60</v>
      </c>
      <c r="CJ156" s="51">
        <f>+E156+AF156+AS156+BF156+BS156</f>
        <v>153826055</v>
      </c>
      <c r="CK156" s="51"/>
      <c r="CL156" s="51">
        <f t="shared" si="37"/>
        <v>153826055</v>
      </c>
      <c r="CM156" s="52"/>
    </row>
    <row r="157" spans="1:94" s="69" customFormat="1" ht="16.5" customHeight="1" x14ac:dyDescent="0.3">
      <c r="A157" s="71">
        <v>156</v>
      </c>
      <c r="B157" s="87" t="s">
        <v>405</v>
      </c>
      <c r="C157" s="83" t="s">
        <v>409</v>
      </c>
      <c r="D157" s="83" t="s">
        <v>408</v>
      </c>
      <c r="E157" s="80">
        <v>64456396</v>
      </c>
      <c r="F157" s="89"/>
      <c r="G157" s="89"/>
      <c r="H157" s="77">
        <v>43921</v>
      </c>
      <c r="I157" s="77">
        <v>43922</v>
      </c>
      <c r="J157" s="77">
        <v>43982</v>
      </c>
      <c r="K157" s="66">
        <f t="shared" si="35"/>
        <v>60</v>
      </c>
      <c r="L157" s="69" t="s">
        <v>407</v>
      </c>
      <c r="M157" s="69" t="s">
        <v>406</v>
      </c>
      <c r="N157" s="87" t="s">
        <v>405</v>
      </c>
      <c r="O157" s="69" t="s">
        <v>404</v>
      </c>
      <c r="Q157" s="69" t="s">
        <v>403</v>
      </c>
      <c r="R157" s="69" t="s">
        <v>402</v>
      </c>
      <c r="S157" s="69" t="s">
        <v>401</v>
      </c>
      <c r="T157" s="69" t="s">
        <v>130</v>
      </c>
      <c r="U157" s="69" t="s">
        <v>400</v>
      </c>
      <c r="V157" s="69" t="s">
        <v>399</v>
      </c>
      <c r="Y157" s="83" t="s">
        <v>354</v>
      </c>
      <c r="Z157" s="71">
        <v>384</v>
      </c>
      <c r="AA157" s="80">
        <v>71090130</v>
      </c>
      <c r="AB157" s="88">
        <v>43916</v>
      </c>
      <c r="AC157" s="71">
        <v>358</v>
      </c>
      <c r="AD157" s="77">
        <v>43921</v>
      </c>
      <c r="AE157" s="77">
        <v>43927</v>
      </c>
      <c r="AF157" s="70"/>
      <c r="AG157" s="79"/>
      <c r="AH157" s="78"/>
      <c r="AI157" s="78"/>
      <c r="AJ157" s="61"/>
      <c r="AK157" s="77"/>
      <c r="AL157" s="76"/>
      <c r="AM157" s="75"/>
      <c r="AN157" s="74"/>
      <c r="AO157" s="71"/>
      <c r="AP157" s="74"/>
      <c r="AR157" s="74"/>
      <c r="AS157" s="73"/>
      <c r="AW157" s="70"/>
      <c r="AX157" s="72"/>
      <c r="AZ157" s="73"/>
      <c r="BE157" s="72"/>
      <c r="BF157" s="70"/>
      <c r="BJ157" s="70"/>
      <c r="BS157" s="70"/>
      <c r="BV157" s="70"/>
      <c r="BW157" s="70"/>
      <c r="CB157" s="70"/>
      <c r="CF157" s="54"/>
      <c r="CG157" s="54"/>
      <c r="CH157" s="53"/>
      <c r="CI157" s="50"/>
      <c r="CJ157" s="51"/>
      <c r="CK157" s="70"/>
      <c r="CL157" s="51">
        <f t="shared" si="37"/>
        <v>0</v>
      </c>
      <c r="CM157" s="71"/>
      <c r="CP157" s="70"/>
    </row>
    <row r="158" spans="1:94" s="69" customFormat="1" ht="16.5" customHeight="1" x14ac:dyDescent="0.3">
      <c r="A158" s="71">
        <v>157</v>
      </c>
      <c r="B158" s="87" t="s">
        <v>360</v>
      </c>
      <c r="C158" s="83" t="s">
        <v>398</v>
      </c>
      <c r="D158" s="83" t="s">
        <v>358</v>
      </c>
      <c r="E158" s="80">
        <v>241388790</v>
      </c>
      <c r="F158" s="89"/>
      <c r="G158" s="89"/>
      <c r="H158" s="77">
        <v>43921</v>
      </c>
      <c r="I158" s="77">
        <v>43922</v>
      </c>
      <c r="J158" s="77">
        <v>43982</v>
      </c>
      <c r="K158" s="66">
        <f t="shared" si="35"/>
        <v>60</v>
      </c>
      <c r="L158" s="69" t="s">
        <v>287</v>
      </c>
      <c r="M158" s="69" t="s">
        <v>286</v>
      </c>
      <c r="N158" s="69" t="s">
        <v>118</v>
      </c>
      <c r="O158" s="69" t="s">
        <v>117</v>
      </c>
      <c r="Q158" s="69" t="s">
        <v>397</v>
      </c>
      <c r="R158" s="69" t="s">
        <v>284</v>
      </c>
      <c r="S158" s="69" t="s">
        <v>283</v>
      </c>
      <c r="T158" s="69" t="s">
        <v>130</v>
      </c>
      <c r="U158" s="69" t="s">
        <v>396</v>
      </c>
      <c r="V158" s="69" t="s">
        <v>395</v>
      </c>
      <c r="Y158" s="83" t="s">
        <v>354</v>
      </c>
      <c r="Z158" s="71">
        <v>407</v>
      </c>
      <c r="AA158" s="80">
        <v>258914466</v>
      </c>
      <c r="AB158" s="88">
        <v>43917</v>
      </c>
      <c r="AC158" s="71">
        <v>359</v>
      </c>
      <c r="AD158" s="77">
        <v>43921</v>
      </c>
      <c r="AE158" s="77">
        <v>43927</v>
      </c>
      <c r="AF158" s="70"/>
      <c r="AG158" s="79"/>
      <c r="AH158" s="78"/>
      <c r="AI158" s="78"/>
      <c r="AJ158" s="61"/>
      <c r="AK158" s="77"/>
      <c r="AL158" s="76"/>
      <c r="AM158" s="75"/>
      <c r="AN158" s="74"/>
      <c r="AO158" s="71"/>
      <c r="AP158" s="74"/>
      <c r="AR158" s="74"/>
      <c r="AS158" s="73"/>
      <c r="AW158" s="70"/>
      <c r="AX158" s="72"/>
      <c r="AZ158" s="73"/>
      <c r="BE158" s="72"/>
      <c r="BF158" s="70"/>
      <c r="BJ158" s="70"/>
      <c r="BS158" s="70"/>
      <c r="BV158" s="70"/>
      <c r="BW158" s="70"/>
      <c r="CB158" s="70"/>
      <c r="CF158" s="54"/>
      <c r="CG158" s="54"/>
      <c r="CH158" s="53"/>
      <c r="CI158" s="50"/>
      <c r="CJ158" s="51"/>
      <c r="CK158" s="70"/>
      <c r="CL158" s="51">
        <f t="shared" si="37"/>
        <v>0</v>
      </c>
      <c r="CM158" s="71"/>
      <c r="CP158" s="70"/>
    </row>
    <row r="159" spans="1:94" s="69" customFormat="1" ht="16.5" customHeight="1" x14ac:dyDescent="0.3">
      <c r="A159" s="71">
        <v>158</v>
      </c>
      <c r="B159" s="87" t="s">
        <v>390</v>
      </c>
      <c r="C159" s="87" t="s">
        <v>394</v>
      </c>
      <c r="D159" s="83" t="s">
        <v>393</v>
      </c>
      <c r="E159" s="80">
        <v>30000000</v>
      </c>
      <c r="F159" s="89"/>
      <c r="G159" s="89"/>
      <c r="H159" s="77">
        <v>43921</v>
      </c>
      <c r="I159" s="77">
        <v>43922</v>
      </c>
      <c r="J159" s="77">
        <v>43951</v>
      </c>
      <c r="K159" s="66">
        <f t="shared" si="35"/>
        <v>29</v>
      </c>
      <c r="L159" s="69" t="s">
        <v>392</v>
      </c>
      <c r="M159" s="69" t="s">
        <v>391</v>
      </c>
      <c r="N159" s="87" t="s">
        <v>390</v>
      </c>
      <c r="O159" s="69" t="s">
        <v>389</v>
      </c>
      <c r="Q159" s="81" t="s">
        <v>388</v>
      </c>
      <c r="R159" s="69" t="s">
        <v>373</v>
      </c>
      <c r="S159" s="81" t="s">
        <v>387</v>
      </c>
      <c r="T159" s="69" t="s">
        <v>130</v>
      </c>
      <c r="U159" s="69" t="s">
        <v>386</v>
      </c>
      <c r="V159" s="69" t="s">
        <v>385</v>
      </c>
      <c r="Y159" s="83" t="s">
        <v>354</v>
      </c>
      <c r="Z159" s="71">
        <v>329</v>
      </c>
      <c r="AA159" s="80">
        <v>30000000</v>
      </c>
      <c r="AB159" s="88" t="s">
        <v>369</v>
      </c>
      <c r="AC159" s="71">
        <v>360</v>
      </c>
      <c r="AD159" s="77">
        <v>43921</v>
      </c>
      <c r="AE159" s="77">
        <v>43928</v>
      </c>
      <c r="AF159" s="90"/>
      <c r="AG159" s="79"/>
      <c r="AH159" s="78"/>
      <c r="AI159" s="78"/>
      <c r="AJ159" s="61"/>
      <c r="AK159" s="77"/>
      <c r="AL159" s="76"/>
      <c r="AM159" s="75"/>
      <c r="AN159" s="74"/>
      <c r="AO159" s="71"/>
      <c r="AP159" s="74"/>
      <c r="AR159" s="74"/>
      <c r="AS159" s="73"/>
      <c r="AW159" s="70"/>
      <c r="AX159" s="72"/>
      <c r="AZ159" s="73"/>
      <c r="BE159" s="72"/>
      <c r="BF159" s="70"/>
      <c r="BJ159" s="70"/>
      <c r="BS159" s="70"/>
      <c r="BV159" s="70"/>
      <c r="BW159" s="70"/>
      <c r="CB159" s="70"/>
      <c r="CF159" s="54"/>
      <c r="CG159" s="54"/>
      <c r="CH159" s="53"/>
      <c r="CI159" s="50"/>
      <c r="CJ159" s="51"/>
      <c r="CK159" s="70"/>
      <c r="CL159" s="51">
        <f t="shared" si="37"/>
        <v>0</v>
      </c>
      <c r="CM159" s="71"/>
      <c r="CP159" s="70"/>
    </row>
    <row r="160" spans="1:94" s="69" customFormat="1" ht="16.5" customHeight="1" x14ac:dyDescent="0.3">
      <c r="A160" s="71">
        <v>159</v>
      </c>
      <c r="B160" s="87" t="s">
        <v>360</v>
      </c>
      <c r="C160" s="83" t="s">
        <v>384</v>
      </c>
      <c r="D160" s="83" t="s">
        <v>358</v>
      </c>
      <c r="E160" s="80">
        <v>38513122</v>
      </c>
      <c r="F160" s="89"/>
      <c r="G160" s="89"/>
      <c r="H160" s="77">
        <v>43921</v>
      </c>
      <c r="I160" s="77">
        <v>43922</v>
      </c>
      <c r="J160" s="77">
        <v>43982</v>
      </c>
      <c r="K160" s="66">
        <f t="shared" si="35"/>
        <v>60</v>
      </c>
      <c r="L160" s="69" t="s">
        <v>287</v>
      </c>
      <c r="M160" s="69" t="s">
        <v>286</v>
      </c>
      <c r="N160" s="69" t="s">
        <v>118</v>
      </c>
      <c r="O160" s="69" t="s">
        <v>117</v>
      </c>
      <c r="Q160" s="69" t="s">
        <v>383</v>
      </c>
      <c r="R160" s="69" t="s">
        <v>233</v>
      </c>
      <c r="S160" s="69" t="s">
        <v>283</v>
      </c>
      <c r="T160" s="69" t="s">
        <v>130</v>
      </c>
      <c r="U160" s="69" t="s">
        <v>382</v>
      </c>
      <c r="V160" s="69" t="s">
        <v>381</v>
      </c>
      <c r="Y160" s="83" t="s">
        <v>354</v>
      </c>
      <c r="Z160" s="71">
        <v>389</v>
      </c>
      <c r="AA160" s="80">
        <v>40972340</v>
      </c>
      <c r="AB160" s="88" t="s">
        <v>380</v>
      </c>
      <c r="AC160" s="71">
        <v>361</v>
      </c>
      <c r="AD160" s="77">
        <v>43921</v>
      </c>
      <c r="AE160" s="77"/>
      <c r="AF160" s="70"/>
      <c r="AG160" s="79"/>
      <c r="AH160" s="78"/>
      <c r="AI160" s="78"/>
      <c r="AJ160" s="61"/>
      <c r="AK160" s="77"/>
      <c r="AL160" s="76"/>
      <c r="AM160" s="75"/>
      <c r="AN160" s="74"/>
      <c r="AO160" s="71"/>
      <c r="AP160" s="74"/>
      <c r="AR160" s="74"/>
      <c r="AS160" s="73"/>
      <c r="AW160" s="70"/>
      <c r="AX160" s="72"/>
      <c r="AZ160" s="73"/>
      <c r="BE160" s="72"/>
      <c r="BF160" s="70"/>
      <c r="BJ160" s="70"/>
      <c r="BS160" s="70"/>
      <c r="BV160" s="70"/>
      <c r="BW160" s="70"/>
      <c r="CB160" s="70"/>
      <c r="CF160" s="54"/>
      <c r="CG160" s="54"/>
      <c r="CH160" s="53"/>
      <c r="CI160" s="50"/>
      <c r="CJ160" s="51"/>
      <c r="CK160" s="70"/>
      <c r="CL160" s="51">
        <f t="shared" si="37"/>
        <v>0</v>
      </c>
      <c r="CM160" s="71"/>
      <c r="CP160" s="70"/>
    </row>
    <row r="161" spans="1:94" s="69" customFormat="1" ht="16.5" customHeight="1" x14ac:dyDescent="0.3">
      <c r="A161" s="71">
        <v>160</v>
      </c>
      <c r="B161" s="87" t="s">
        <v>376</v>
      </c>
      <c r="C161" s="83" t="s">
        <v>379</v>
      </c>
      <c r="D161" s="83" t="s">
        <v>378</v>
      </c>
      <c r="E161" s="80">
        <v>27213918</v>
      </c>
      <c r="F161" s="89"/>
      <c r="G161" s="89"/>
      <c r="H161" s="77">
        <v>43921</v>
      </c>
      <c r="I161" s="77">
        <v>43922</v>
      </c>
      <c r="J161" s="77">
        <v>44104</v>
      </c>
      <c r="K161" s="66">
        <f t="shared" si="35"/>
        <v>182</v>
      </c>
      <c r="L161" s="87" t="s">
        <v>376</v>
      </c>
      <c r="M161" s="81" t="s">
        <v>377</v>
      </c>
      <c r="N161" s="87" t="s">
        <v>376</v>
      </c>
      <c r="O161" s="69" t="s">
        <v>375</v>
      </c>
      <c r="Q161" s="81" t="s">
        <v>374</v>
      </c>
      <c r="R161" s="69" t="s">
        <v>373</v>
      </c>
      <c r="S161" s="81" t="s">
        <v>372</v>
      </c>
      <c r="T161" s="69" t="s">
        <v>130</v>
      </c>
      <c r="U161" s="69" t="s">
        <v>371</v>
      </c>
      <c r="V161" s="69" t="s">
        <v>53</v>
      </c>
      <c r="Y161" s="83" t="s">
        <v>354</v>
      </c>
      <c r="Z161" s="71">
        <v>314</v>
      </c>
      <c r="AA161" s="80">
        <v>27213918</v>
      </c>
      <c r="AB161" s="88">
        <v>43914</v>
      </c>
      <c r="AC161" s="71">
        <v>362</v>
      </c>
      <c r="AD161" s="77">
        <v>43921</v>
      </c>
      <c r="AE161" s="77">
        <v>43923</v>
      </c>
      <c r="AF161" s="70"/>
      <c r="AG161" s="79"/>
      <c r="AH161" s="78"/>
      <c r="AI161" s="78"/>
      <c r="AJ161" s="61"/>
      <c r="AK161" s="77"/>
      <c r="AL161" s="76"/>
      <c r="AM161" s="75"/>
      <c r="AN161" s="74"/>
      <c r="AO161" s="71"/>
      <c r="AP161" s="74"/>
      <c r="AR161" s="74"/>
      <c r="AS161" s="73"/>
      <c r="AW161" s="70"/>
      <c r="AX161" s="72"/>
      <c r="AZ161" s="73"/>
      <c r="BE161" s="72"/>
      <c r="BF161" s="70"/>
      <c r="BJ161" s="70"/>
      <c r="BS161" s="70"/>
      <c r="BV161" s="70"/>
      <c r="BW161" s="70"/>
      <c r="CB161" s="70"/>
      <c r="CF161" s="54"/>
      <c r="CG161" s="54"/>
      <c r="CH161" s="53"/>
      <c r="CI161" s="50"/>
      <c r="CJ161" s="51"/>
      <c r="CK161" s="70"/>
      <c r="CL161" s="51">
        <f t="shared" si="37"/>
        <v>0</v>
      </c>
      <c r="CM161" s="71"/>
      <c r="CP161" s="70"/>
    </row>
    <row r="162" spans="1:94" s="69" customFormat="1" ht="16.5" customHeight="1" x14ac:dyDescent="0.3">
      <c r="A162" s="71">
        <v>161</v>
      </c>
      <c r="B162" s="83" t="s">
        <v>250</v>
      </c>
      <c r="C162" s="87" t="s">
        <v>370</v>
      </c>
      <c r="D162" s="83" t="s">
        <v>358</v>
      </c>
      <c r="E162" s="80">
        <v>120000000</v>
      </c>
      <c r="F162" s="89"/>
      <c r="G162" s="89"/>
      <c r="H162" s="77">
        <v>43921</v>
      </c>
      <c r="I162" s="77">
        <v>43922</v>
      </c>
      <c r="J162" s="77">
        <v>43928</v>
      </c>
      <c r="K162" s="86">
        <f t="shared" si="35"/>
        <v>6</v>
      </c>
      <c r="L162" s="69" t="s">
        <v>247</v>
      </c>
      <c r="M162" s="69" t="s">
        <v>246</v>
      </c>
      <c r="N162" s="69" t="s">
        <v>245</v>
      </c>
      <c r="O162" s="69" t="s">
        <v>244</v>
      </c>
      <c r="Q162" s="81" t="s">
        <v>243</v>
      </c>
      <c r="R162" s="69" t="s">
        <v>115</v>
      </c>
      <c r="S162" s="81" t="s">
        <v>242</v>
      </c>
      <c r="T162" s="69" t="s">
        <v>130</v>
      </c>
      <c r="U162" s="83" t="s">
        <v>87</v>
      </c>
      <c r="V162" s="83" t="s">
        <v>86</v>
      </c>
      <c r="Y162" s="83" t="s">
        <v>354</v>
      </c>
      <c r="Z162" s="71">
        <v>386</v>
      </c>
      <c r="AA162" s="80">
        <v>120000000</v>
      </c>
      <c r="AB162" s="88" t="s">
        <v>369</v>
      </c>
      <c r="AC162" s="71">
        <v>363</v>
      </c>
      <c r="AD162" s="77">
        <v>43921</v>
      </c>
      <c r="AE162" s="77"/>
      <c r="AF162" s="70"/>
      <c r="AG162" s="79"/>
      <c r="AH162" s="78"/>
      <c r="AI162" s="78"/>
      <c r="AJ162" s="61"/>
      <c r="AK162" s="77"/>
      <c r="AL162" s="76"/>
      <c r="AM162" s="75"/>
      <c r="AN162" s="74"/>
      <c r="AO162" s="71"/>
      <c r="AP162" s="74"/>
      <c r="AR162" s="74"/>
      <c r="AS162" s="73"/>
      <c r="AW162" s="70"/>
      <c r="AX162" s="72"/>
      <c r="AZ162" s="73"/>
      <c r="BE162" s="72"/>
      <c r="BF162" s="70"/>
      <c r="BJ162" s="70"/>
      <c r="BS162" s="70"/>
      <c r="BV162" s="70"/>
      <c r="BW162" s="70"/>
      <c r="CB162" s="70"/>
      <c r="CF162" s="54"/>
      <c r="CG162" s="54"/>
      <c r="CH162" s="53"/>
      <c r="CI162" s="50"/>
      <c r="CJ162" s="51"/>
      <c r="CK162" s="70"/>
      <c r="CL162" s="51">
        <f t="shared" si="37"/>
        <v>0</v>
      </c>
      <c r="CM162" s="71"/>
      <c r="CP162" s="70"/>
    </row>
    <row r="163" spans="1:94" s="50" customFormat="1" ht="16.5" customHeight="1" x14ac:dyDescent="0.3">
      <c r="A163" s="58">
        <v>162</v>
      </c>
      <c r="B163" s="65" t="s">
        <v>364</v>
      </c>
      <c r="C163" s="65" t="s">
        <v>368</v>
      </c>
      <c r="D163" s="65" t="s">
        <v>367</v>
      </c>
      <c r="E163" s="68">
        <v>265000000</v>
      </c>
      <c r="F163" s="60"/>
      <c r="G163" s="67"/>
      <c r="H163" s="60">
        <v>43921</v>
      </c>
      <c r="I163" s="60">
        <v>43922</v>
      </c>
      <c r="J163" s="60">
        <v>43951</v>
      </c>
      <c r="K163" s="66">
        <f t="shared" si="35"/>
        <v>29</v>
      </c>
      <c r="L163" s="65" t="s">
        <v>366</v>
      </c>
      <c r="M163" s="50" t="s">
        <v>365</v>
      </c>
      <c r="N163" s="65" t="s">
        <v>364</v>
      </c>
      <c r="O163" s="50" t="s">
        <v>363</v>
      </c>
      <c r="Q163" s="50" t="s">
        <v>362</v>
      </c>
      <c r="R163" s="50" t="s">
        <v>115</v>
      </c>
      <c r="S163" s="50" t="s">
        <v>361</v>
      </c>
      <c r="T163" s="50" t="s">
        <v>130</v>
      </c>
      <c r="U163" s="65" t="s">
        <v>87</v>
      </c>
      <c r="V163" s="65" t="s">
        <v>86</v>
      </c>
      <c r="W163" s="50" t="s">
        <v>113</v>
      </c>
      <c r="X163" s="50" t="s">
        <v>112</v>
      </c>
      <c r="Y163" s="65" t="s">
        <v>354</v>
      </c>
      <c r="Z163" s="58">
        <v>380</v>
      </c>
      <c r="AA163" s="68"/>
      <c r="AB163" s="60">
        <v>43916</v>
      </c>
      <c r="AC163" s="58">
        <v>355</v>
      </c>
      <c r="AD163" s="60">
        <v>43921</v>
      </c>
      <c r="AE163" s="60">
        <v>43922</v>
      </c>
      <c r="AF163" s="51"/>
      <c r="AG163" s="63"/>
      <c r="AH163" s="62"/>
      <c r="AI163" s="62"/>
      <c r="AJ163" s="61"/>
      <c r="AK163" s="60"/>
      <c r="AL163" s="59"/>
      <c r="AM163" s="84"/>
      <c r="AN163" s="57"/>
      <c r="AO163" s="58"/>
      <c r="AP163" s="57"/>
      <c r="AR163" s="57"/>
      <c r="AS163" s="56"/>
      <c r="AW163" s="51"/>
      <c r="AX163" s="55"/>
      <c r="AZ163" s="56"/>
      <c r="BE163" s="55"/>
      <c r="BF163" s="51"/>
      <c r="BJ163" s="51"/>
      <c r="BS163" s="51"/>
      <c r="BV163" s="51"/>
      <c r="BW163" s="51"/>
      <c r="CB163" s="51"/>
      <c r="CF163" s="54"/>
      <c r="CG163" s="54"/>
      <c r="CH163" s="53"/>
      <c r="CJ163" s="51"/>
      <c r="CK163" s="51"/>
      <c r="CL163" s="51">
        <f t="shared" si="37"/>
        <v>0</v>
      </c>
      <c r="CM163" s="52"/>
      <c r="CP163" s="51"/>
    </row>
    <row r="164" spans="1:94" s="69" customFormat="1" ht="16.5" customHeight="1" x14ac:dyDescent="0.3">
      <c r="A164" s="71">
        <v>163</v>
      </c>
      <c r="B164" s="87" t="s">
        <v>360</v>
      </c>
      <c r="C164" s="83" t="s">
        <v>359</v>
      </c>
      <c r="D164" s="83" t="s">
        <v>358</v>
      </c>
      <c r="E164" s="80">
        <v>180000000</v>
      </c>
      <c r="F164" s="89"/>
      <c r="G164" s="89"/>
      <c r="H164" s="77">
        <v>43921</v>
      </c>
      <c r="I164" s="77">
        <v>43922</v>
      </c>
      <c r="J164" s="77">
        <v>43951</v>
      </c>
      <c r="K164" s="66">
        <f t="shared" si="35"/>
        <v>29</v>
      </c>
      <c r="L164" s="69" t="s">
        <v>287</v>
      </c>
      <c r="M164" s="69" t="s">
        <v>286</v>
      </c>
      <c r="N164" s="69" t="s">
        <v>118</v>
      </c>
      <c r="O164" s="69" t="s">
        <v>117</v>
      </c>
      <c r="Q164" s="69" t="s">
        <v>357</v>
      </c>
      <c r="R164" s="69" t="s">
        <v>115</v>
      </c>
      <c r="S164" s="69" t="s">
        <v>283</v>
      </c>
      <c r="T164" s="69" t="s">
        <v>130</v>
      </c>
      <c r="U164" s="69" t="s">
        <v>356</v>
      </c>
      <c r="V164" s="69" t="s">
        <v>355</v>
      </c>
      <c r="Y164" s="83" t="s">
        <v>354</v>
      </c>
      <c r="Z164" s="71">
        <v>381</v>
      </c>
      <c r="AA164" s="80">
        <v>180000000</v>
      </c>
      <c r="AB164" s="88">
        <v>43916</v>
      </c>
      <c r="AC164" s="71">
        <v>364</v>
      </c>
      <c r="AD164" s="77">
        <v>43921</v>
      </c>
      <c r="AE164" s="77"/>
      <c r="AF164" s="70"/>
      <c r="AG164" s="79"/>
      <c r="AH164" s="78"/>
      <c r="AI164" s="78"/>
      <c r="AJ164" s="61"/>
      <c r="AK164" s="77"/>
      <c r="AL164" s="76"/>
      <c r="AM164" s="75"/>
      <c r="AN164" s="74"/>
      <c r="AO164" s="71"/>
      <c r="AP164" s="74"/>
      <c r="AR164" s="74"/>
      <c r="AS164" s="73"/>
      <c r="AW164" s="70"/>
      <c r="AX164" s="72"/>
      <c r="AZ164" s="73"/>
      <c r="BE164" s="72"/>
      <c r="BF164" s="70"/>
      <c r="BJ164" s="70"/>
      <c r="BS164" s="70"/>
      <c r="BV164" s="70"/>
      <c r="BW164" s="70"/>
      <c r="CB164" s="70"/>
      <c r="CF164" s="54"/>
      <c r="CG164" s="54"/>
      <c r="CH164" s="53"/>
      <c r="CI164" s="50"/>
      <c r="CJ164" s="51"/>
      <c r="CK164" s="70"/>
      <c r="CL164" s="51">
        <f t="shared" si="37"/>
        <v>0</v>
      </c>
      <c r="CM164" s="71"/>
      <c r="CP164" s="70"/>
    </row>
    <row r="165" spans="1:94" s="50" customFormat="1" ht="16.5" customHeight="1" x14ac:dyDescent="0.3">
      <c r="A165" s="58">
        <v>164</v>
      </c>
      <c r="B165" s="65" t="s">
        <v>118</v>
      </c>
      <c r="C165" s="65" t="s">
        <v>353</v>
      </c>
      <c r="D165" s="65" t="s">
        <v>352</v>
      </c>
      <c r="E165" s="68">
        <v>384000000</v>
      </c>
      <c r="F165" s="57" t="s">
        <v>351</v>
      </c>
      <c r="G165" s="67" t="s">
        <v>350</v>
      </c>
      <c r="H165" s="60">
        <v>43923</v>
      </c>
      <c r="I165" s="60">
        <v>43924</v>
      </c>
      <c r="J165" s="60">
        <v>44104</v>
      </c>
      <c r="K165" s="66">
        <f t="shared" si="35"/>
        <v>180</v>
      </c>
      <c r="L165" s="65" t="s">
        <v>287</v>
      </c>
      <c r="M165" s="50" t="s">
        <v>286</v>
      </c>
      <c r="N165" s="65" t="s">
        <v>118</v>
      </c>
      <c r="O165" s="50" t="s">
        <v>117</v>
      </c>
      <c r="Q165" s="50" t="s">
        <v>349</v>
      </c>
      <c r="R165" s="50" t="s">
        <v>115</v>
      </c>
      <c r="S165" s="50" t="s">
        <v>283</v>
      </c>
      <c r="T165" s="50" t="s">
        <v>130</v>
      </c>
      <c r="U165" s="65" t="s">
        <v>348</v>
      </c>
      <c r="V165" s="65" t="s">
        <v>347</v>
      </c>
      <c r="Y165" s="65" t="s">
        <v>346</v>
      </c>
      <c r="Z165" s="58">
        <v>276</v>
      </c>
      <c r="AA165" s="68"/>
      <c r="AB165" s="60">
        <v>43889</v>
      </c>
      <c r="AC165" s="58">
        <v>371</v>
      </c>
      <c r="AD165" s="60">
        <v>43923</v>
      </c>
      <c r="AE165" s="60">
        <v>43927</v>
      </c>
      <c r="AF165" s="51"/>
      <c r="AG165" s="63"/>
      <c r="AH165" s="62"/>
      <c r="AI165" s="62"/>
      <c r="AJ165" s="61"/>
      <c r="AK165" s="60"/>
      <c r="AL165" s="59"/>
      <c r="AM165" s="84"/>
      <c r="AN165" s="57"/>
      <c r="AO165" s="58"/>
      <c r="AP165" s="57"/>
      <c r="AR165" s="57"/>
      <c r="AS165" s="56"/>
      <c r="AW165" s="51"/>
      <c r="AX165" s="55"/>
      <c r="AZ165" s="56"/>
      <c r="BE165" s="55"/>
      <c r="BF165" s="51"/>
      <c r="BJ165" s="51"/>
      <c r="BS165" s="51"/>
      <c r="BV165" s="51"/>
      <c r="BW165" s="51"/>
      <c r="CB165" s="51"/>
      <c r="CF165" s="54"/>
      <c r="CG165" s="54"/>
      <c r="CH165" s="53"/>
      <c r="CJ165" s="51"/>
      <c r="CK165" s="51"/>
      <c r="CL165" s="51">
        <f t="shared" si="37"/>
        <v>0</v>
      </c>
      <c r="CM165" s="52"/>
      <c r="CP165" s="51"/>
    </row>
    <row r="166" spans="1:94" s="50" customFormat="1" ht="16.5" customHeight="1" x14ac:dyDescent="0.3">
      <c r="A166" s="58">
        <v>165</v>
      </c>
      <c r="B166" s="65" t="s">
        <v>341</v>
      </c>
      <c r="C166" s="65" t="s">
        <v>345</v>
      </c>
      <c r="D166" s="65" t="s">
        <v>344</v>
      </c>
      <c r="E166" s="68">
        <v>34379100</v>
      </c>
      <c r="F166" s="60"/>
      <c r="G166" s="67"/>
      <c r="H166" s="60">
        <v>43923</v>
      </c>
      <c r="I166" s="60">
        <v>43928</v>
      </c>
      <c r="J166" s="60">
        <v>44196</v>
      </c>
      <c r="K166" s="66">
        <f t="shared" si="35"/>
        <v>268</v>
      </c>
      <c r="L166" s="65" t="s">
        <v>343</v>
      </c>
      <c r="M166" s="50" t="s">
        <v>342</v>
      </c>
      <c r="N166" s="65" t="s">
        <v>341</v>
      </c>
      <c r="O166" s="50" t="s">
        <v>340</v>
      </c>
      <c r="Q166" s="50" t="s">
        <v>339</v>
      </c>
      <c r="R166" s="50" t="s">
        <v>233</v>
      </c>
      <c r="S166" s="50" t="s">
        <v>338</v>
      </c>
      <c r="T166" s="50" t="s">
        <v>130</v>
      </c>
      <c r="U166" s="65" t="s">
        <v>186</v>
      </c>
      <c r="V166" s="65" t="s">
        <v>185</v>
      </c>
      <c r="Y166" s="65" t="s">
        <v>309</v>
      </c>
      <c r="Z166" s="58">
        <v>304</v>
      </c>
      <c r="AA166" s="68"/>
      <c r="AB166" s="60">
        <v>43908</v>
      </c>
      <c r="AC166" s="58">
        <v>372</v>
      </c>
      <c r="AD166" s="60">
        <v>43923</v>
      </c>
      <c r="AE166" s="60">
        <v>43928</v>
      </c>
      <c r="AF166" s="51"/>
      <c r="AG166" s="63"/>
      <c r="AH166" s="62"/>
      <c r="AI166" s="62"/>
      <c r="AJ166" s="61"/>
      <c r="AK166" s="60"/>
      <c r="AL166" s="59"/>
      <c r="AM166" s="84"/>
      <c r="AN166" s="57"/>
      <c r="AO166" s="58"/>
      <c r="AP166" s="57"/>
      <c r="AR166" s="57"/>
      <c r="AS166" s="56"/>
      <c r="AW166" s="51"/>
      <c r="AX166" s="55"/>
      <c r="AZ166" s="56"/>
      <c r="BE166" s="55"/>
      <c r="BF166" s="51"/>
      <c r="BJ166" s="51"/>
      <c r="BS166" s="51"/>
      <c r="BV166" s="51"/>
      <c r="BW166" s="51"/>
      <c r="CB166" s="51"/>
      <c r="CF166" s="54"/>
      <c r="CG166" s="54"/>
      <c r="CH166" s="53"/>
      <c r="CJ166" s="51"/>
      <c r="CK166" s="51"/>
      <c r="CL166" s="51">
        <f t="shared" si="37"/>
        <v>0</v>
      </c>
      <c r="CM166" s="52"/>
      <c r="CP166" s="51"/>
    </row>
    <row r="167" spans="1:94" s="50" customFormat="1" ht="16.5" customHeight="1" x14ac:dyDescent="0.3">
      <c r="A167" s="58">
        <v>166</v>
      </c>
      <c r="B167" s="65" t="s">
        <v>334</v>
      </c>
      <c r="C167" s="65" t="s">
        <v>337</v>
      </c>
      <c r="D167" s="65" t="s">
        <v>267</v>
      </c>
      <c r="E167" s="68">
        <v>46350959</v>
      </c>
      <c r="F167" s="60"/>
      <c r="G167" s="67"/>
      <c r="H167" s="60">
        <v>43924</v>
      </c>
      <c r="I167" s="60">
        <v>43927</v>
      </c>
      <c r="J167" s="60">
        <v>44196</v>
      </c>
      <c r="K167" s="66">
        <f t="shared" si="35"/>
        <v>269</v>
      </c>
      <c r="L167" s="65" t="s">
        <v>336</v>
      </c>
      <c r="M167" s="50" t="s">
        <v>335</v>
      </c>
      <c r="N167" s="65" t="s">
        <v>334</v>
      </c>
      <c r="O167" s="50" t="s">
        <v>333</v>
      </c>
      <c r="Q167" s="50" t="s">
        <v>332</v>
      </c>
      <c r="R167" s="50" t="s">
        <v>233</v>
      </c>
      <c r="S167" s="50" t="s">
        <v>331</v>
      </c>
      <c r="T167" s="50" t="s">
        <v>130</v>
      </c>
      <c r="U167" s="65" t="s">
        <v>330</v>
      </c>
      <c r="V167" s="65" t="s">
        <v>329</v>
      </c>
      <c r="Y167" s="65" t="s">
        <v>328</v>
      </c>
      <c r="Z167" s="58">
        <v>238</v>
      </c>
      <c r="AA167" s="68"/>
      <c r="AB167" s="60">
        <v>43887</v>
      </c>
      <c r="AC167" s="58">
        <v>373</v>
      </c>
      <c r="AD167" s="60">
        <v>43924</v>
      </c>
      <c r="AE167" s="60">
        <v>43927</v>
      </c>
      <c r="AF167" s="51"/>
      <c r="AG167" s="63"/>
      <c r="AH167" s="62"/>
      <c r="AI167" s="62"/>
      <c r="AJ167" s="61"/>
      <c r="AK167" s="60"/>
      <c r="AL167" s="59"/>
      <c r="AM167" s="84"/>
      <c r="AN167" s="57"/>
      <c r="AO167" s="58"/>
      <c r="AP167" s="57"/>
      <c r="AR167" s="57"/>
      <c r="AS167" s="56"/>
      <c r="AW167" s="51"/>
      <c r="AX167" s="55"/>
      <c r="AZ167" s="56"/>
      <c r="BE167" s="55"/>
      <c r="BF167" s="51"/>
      <c r="BJ167" s="51"/>
      <c r="BS167" s="51"/>
      <c r="BV167" s="51"/>
      <c r="BW167" s="51"/>
      <c r="CB167" s="51"/>
      <c r="CF167" s="54"/>
      <c r="CG167" s="54"/>
      <c r="CH167" s="53"/>
      <c r="CJ167" s="51"/>
      <c r="CK167" s="51"/>
      <c r="CL167" s="51">
        <f t="shared" si="37"/>
        <v>0</v>
      </c>
      <c r="CM167" s="52"/>
      <c r="CP167" s="51"/>
    </row>
    <row r="168" spans="1:94" s="50" customFormat="1" ht="16.5" customHeight="1" x14ac:dyDescent="0.3">
      <c r="A168" s="58">
        <v>167</v>
      </c>
      <c r="B168" s="65" t="s">
        <v>324</v>
      </c>
      <c r="C168" s="65" t="s">
        <v>327</v>
      </c>
      <c r="D168" s="65" t="s">
        <v>138</v>
      </c>
      <c r="E168" s="68">
        <v>131000000</v>
      </c>
      <c r="F168" s="60"/>
      <c r="G168" s="67"/>
      <c r="H168" s="60">
        <v>43927</v>
      </c>
      <c r="I168" s="60">
        <v>43945</v>
      </c>
      <c r="J168" s="60">
        <v>44196</v>
      </c>
      <c r="K168" s="66">
        <f t="shared" ref="K168:K195" si="38">+J168-I168</f>
        <v>251</v>
      </c>
      <c r="L168" s="65" t="s">
        <v>326</v>
      </c>
      <c r="M168" s="50" t="s">
        <v>325</v>
      </c>
      <c r="N168" s="65" t="s">
        <v>324</v>
      </c>
      <c r="O168" s="50" t="s">
        <v>323</v>
      </c>
      <c r="Q168" s="50" t="s">
        <v>322</v>
      </c>
      <c r="R168" s="50" t="s">
        <v>90</v>
      </c>
      <c r="S168" s="50" t="s">
        <v>321</v>
      </c>
      <c r="T168" s="50" t="s">
        <v>88</v>
      </c>
      <c r="U168" s="65" t="s">
        <v>87</v>
      </c>
      <c r="V168" s="65" t="s">
        <v>86</v>
      </c>
      <c r="W168" s="50" t="s">
        <v>85</v>
      </c>
      <c r="X168" s="50" t="s">
        <v>84</v>
      </c>
      <c r="Y168" s="65" t="s">
        <v>162</v>
      </c>
      <c r="Z168" s="58">
        <v>288</v>
      </c>
      <c r="AA168" s="68"/>
      <c r="AB168" s="60">
        <v>43900</v>
      </c>
      <c r="AC168" s="58">
        <v>402</v>
      </c>
      <c r="AD168" s="60">
        <v>43927</v>
      </c>
      <c r="AE168" s="60">
        <v>43945</v>
      </c>
      <c r="AF168" s="51"/>
      <c r="AG168" s="63"/>
      <c r="AH168" s="62"/>
      <c r="AI168" s="62"/>
      <c r="AJ168" s="61"/>
      <c r="AK168" s="60"/>
      <c r="AL168" s="59"/>
      <c r="AM168" s="84"/>
      <c r="AN168" s="57"/>
      <c r="AO168" s="58"/>
      <c r="AP168" s="57"/>
      <c r="AR168" s="57"/>
      <c r="AS168" s="56"/>
      <c r="AW168" s="51"/>
      <c r="AX168" s="55"/>
      <c r="AZ168" s="56"/>
      <c r="BE168" s="55"/>
      <c r="BF168" s="51"/>
      <c r="BJ168" s="51"/>
      <c r="BS168" s="51"/>
      <c r="BV168" s="51"/>
      <c r="BW168" s="51"/>
      <c r="CB168" s="51"/>
      <c r="CF168" s="54"/>
      <c r="CG168" s="54"/>
      <c r="CH168" s="53"/>
      <c r="CJ168" s="51"/>
      <c r="CK168" s="51"/>
      <c r="CL168" s="51">
        <f t="shared" si="37"/>
        <v>0</v>
      </c>
      <c r="CM168" s="52"/>
      <c r="CP168" s="51"/>
    </row>
    <row r="169" spans="1:94" s="50" customFormat="1" ht="16.5" customHeight="1" x14ac:dyDescent="0.3">
      <c r="A169" s="58">
        <v>168</v>
      </c>
      <c r="B169" s="65" t="s">
        <v>316</v>
      </c>
      <c r="C169" s="65" t="s">
        <v>320</v>
      </c>
      <c r="D169" s="65" t="s">
        <v>319</v>
      </c>
      <c r="E169" s="68">
        <v>178200000</v>
      </c>
      <c r="F169" s="60"/>
      <c r="G169" s="67"/>
      <c r="H169" s="60">
        <v>43927</v>
      </c>
      <c r="I169" s="60">
        <v>43928</v>
      </c>
      <c r="J169" s="60">
        <v>43982</v>
      </c>
      <c r="K169" s="66">
        <f t="shared" si="38"/>
        <v>54</v>
      </c>
      <c r="L169" s="65" t="s">
        <v>318</v>
      </c>
      <c r="M169" s="50" t="s">
        <v>317</v>
      </c>
      <c r="N169" s="65" t="s">
        <v>316</v>
      </c>
      <c r="O169" s="50" t="s">
        <v>315</v>
      </c>
      <c r="Q169" s="50" t="s">
        <v>314</v>
      </c>
      <c r="R169" s="50" t="s">
        <v>313</v>
      </c>
      <c r="S169" s="50" t="s">
        <v>312</v>
      </c>
      <c r="T169" s="50" t="s">
        <v>88</v>
      </c>
      <c r="U169" s="65" t="s">
        <v>311</v>
      </c>
      <c r="V169" s="65" t="s">
        <v>310</v>
      </c>
      <c r="Y169" s="65" t="s">
        <v>309</v>
      </c>
      <c r="Z169" s="58">
        <v>398</v>
      </c>
      <c r="AA169" s="68"/>
      <c r="AB169" s="60">
        <v>43918</v>
      </c>
      <c r="AC169" s="58">
        <v>380</v>
      </c>
      <c r="AD169" s="60">
        <v>43927</v>
      </c>
      <c r="AE169" s="60">
        <v>43927</v>
      </c>
      <c r="AF169" s="51"/>
      <c r="AG169" s="63"/>
      <c r="AH169" s="62"/>
      <c r="AI169" s="62"/>
      <c r="AJ169" s="61"/>
      <c r="AK169" s="60"/>
      <c r="AL169" s="59"/>
      <c r="AM169" s="84"/>
      <c r="AN169" s="57"/>
      <c r="AO169" s="58"/>
      <c r="AP169" s="57"/>
      <c r="AR169" s="57"/>
      <c r="AS169" s="56"/>
      <c r="AW169" s="51"/>
      <c r="AX169" s="55"/>
      <c r="AZ169" s="56"/>
      <c r="BE169" s="55"/>
      <c r="BF169" s="51"/>
      <c r="BJ169" s="51"/>
      <c r="BS169" s="51"/>
      <c r="BV169" s="51"/>
      <c r="BW169" s="51"/>
      <c r="CB169" s="51"/>
      <c r="CF169" s="54"/>
      <c r="CG169" s="54"/>
      <c r="CH169" s="53"/>
      <c r="CJ169" s="51"/>
      <c r="CK169" s="51"/>
      <c r="CL169" s="51">
        <f t="shared" si="37"/>
        <v>0</v>
      </c>
      <c r="CM169" s="52"/>
      <c r="CP169" s="51"/>
    </row>
    <row r="170" spans="1:94" s="69" customFormat="1" ht="16.5" customHeight="1" x14ac:dyDescent="0.3">
      <c r="A170" s="71">
        <v>169</v>
      </c>
      <c r="B170" s="69" t="s">
        <v>308</v>
      </c>
      <c r="C170" s="81" t="s">
        <v>307</v>
      </c>
      <c r="D170" s="83" t="s">
        <v>306</v>
      </c>
      <c r="E170" s="82">
        <v>98936600</v>
      </c>
      <c r="H170" s="77">
        <v>43927</v>
      </c>
      <c r="I170" s="77">
        <v>43929</v>
      </c>
      <c r="J170" s="77">
        <v>43951</v>
      </c>
      <c r="K170" s="66">
        <f t="shared" si="38"/>
        <v>22</v>
      </c>
      <c r="L170" s="69" t="s">
        <v>305</v>
      </c>
      <c r="M170" s="69" t="s">
        <v>304</v>
      </c>
      <c r="N170" s="69" t="s">
        <v>303</v>
      </c>
      <c r="O170" s="69" t="s">
        <v>302</v>
      </c>
      <c r="Q170" s="69" t="s">
        <v>301</v>
      </c>
      <c r="R170" s="69" t="s">
        <v>154</v>
      </c>
      <c r="S170" s="69" t="s">
        <v>300</v>
      </c>
      <c r="T170" s="69" t="s">
        <v>88</v>
      </c>
      <c r="U170" s="69" t="s">
        <v>152</v>
      </c>
      <c r="V170" s="69" t="s">
        <v>151</v>
      </c>
      <c r="Y170" s="69" t="s">
        <v>241</v>
      </c>
      <c r="Z170" s="71">
        <v>302</v>
      </c>
      <c r="AA170" s="80">
        <v>102000000</v>
      </c>
      <c r="AB170" s="77">
        <v>43907</v>
      </c>
      <c r="AC170" s="71">
        <v>395</v>
      </c>
      <c r="AD170" s="77">
        <v>43927</v>
      </c>
      <c r="AE170" s="77">
        <v>43929</v>
      </c>
      <c r="AF170" s="70"/>
      <c r="AG170" s="79"/>
      <c r="AH170" s="78"/>
      <c r="AI170" s="78"/>
      <c r="AJ170" s="61"/>
      <c r="AK170" s="77"/>
      <c r="AL170" s="76"/>
      <c r="AM170" s="75"/>
      <c r="AN170" s="74"/>
      <c r="AO170" s="71"/>
      <c r="AP170" s="74"/>
      <c r="AR170" s="74"/>
      <c r="AS170" s="73"/>
      <c r="AW170" s="70"/>
      <c r="AX170" s="72"/>
      <c r="AZ170" s="73"/>
      <c r="BE170" s="72"/>
      <c r="BF170" s="70"/>
      <c r="BJ170" s="70"/>
      <c r="BS170" s="70"/>
      <c r="BV170" s="70"/>
      <c r="BW170" s="70"/>
      <c r="CB170" s="70"/>
      <c r="CF170" s="54"/>
      <c r="CG170" s="54"/>
      <c r="CH170" s="53"/>
      <c r="CI170" s="50"/>
      <c r="CJ170" s="51"/>
      <c r="CK170" s="70"/>
      <c r="CL170" s="51">
        <f t="shared" si="37"/>
        <v>0</v>
      </c>
      <c r="CM170" s="71"/>
      <c r="CP170" s="70"/>
    </row>
    <row r="171" spans="1:94" s="69" customFormat="1" ht="16.5" customHeight="1" x14ac:dyDescent="0.3">
      <c r="A171" s="71">
        <v>170</v>
      </c>
      <c r="B171" s="69" t="s">
        <v>295</v>
      </c>
      <c r="C171" s="81" t="s">
        <v>299</v>
      </c>
      <c r="D171" s="87" t="s">
        <v>298</v>
      </c>
      <c r="E171" s="82">
        <v>131670000</v>
      </c>
      <c r="H171" s="77">
        <v>43927</v>
      </c>
      <c r="I171" s="77">
        <v>43935</v>
      </c>
      <c r="J171" s="77">
        <v>43982</v>
      </c>
      <c r="K171" s="66">
        <f t="shared" si="38"/>
        <v>47</v>
      </c>
      <c r="L171" s="69" t="s">
        <v>297</v>
      </c>
      <c r="M171" s="69" t="s">
        <v>296</v>
      </c>
      <c r="N171" s="69" t="s">
        <v>295</v>
      </c>
      <c r="O171" s="69" t="s">
        <v>294</v>
      </c>
      <c r="Q171" s="69" t="s">
        <v>293</v>
      </c>
      <c r="R171" s="69" t="s">
        <v>90</v>
      </c>
      <c r="S171" s="69" t="s">
        <v>292</v>
      </c>
      <c r="T171" s="69" t="s">
        <v>88</v>
      </c>
      <c r="U171" s="69" t="s">
        <v>85</v>
      </c>
      <c r="V171" s="69" t="s">
        <v>102</v>
      </c>
      <c r="Y171" s="69" t="s">
        <v>291</v>
      </c>
      <c r="Z171" s="71" t="s">
        <v>290</v>
      </c>
      <c r="AA171" s="80"/>
      <c r="AB171" s="77"/>
      <c r="AC171" s="71"/>
      <c r="AD171" s="77"/>
      <c r="AE171" s="77"/>
      <c r="AF171" s="70"/>
      <c r="AG171" s="79"/>
      <c r="AH171" s="78"/>
      <c r="AI171" s="78"/>
      <c r="AJ171" s="61"/>
      <c r="AK171" s="77"/>
      <c r="AL171" s="76"/>
      <c r="AM171" s="75"/>
      <c r="AN171" s="74"/>
      <c r="AO171" s="71"/>
      <c r="AP171" s="74"/>
      <c r="AR171" s="74"/>
      <c r="AS171" s="73"/>
      <c r="AW171" s="70"/>
      <c r="AX171" s="72"/>
      <c r="AZ171" s="73"/>
      <c r="BE171" s="72"/>
      <c r="BF171" s="70"/>
      <c r="BJ171" s="70"/>
      <c r="BS171" s="70"/>
      <c r="BV171" s="70"/>
      <c r="BW171" s="70"/>
      <c r="CB171" s="70"/>
      <c r="CF171" s="54"/>
      <c r="CG171" s="54"/>
      <c r="CH171" s="53"/>
      <c r="CI171" s="50"/>
      <c r="CJ171" s="51"/>
      <c r="CK171" s="70"/>
      <c r="CL171" s="51"/>
      <c r="CM171" s="71"/>
      <c r="CP171" s="70"/>
    </row>
    <row r="172" spans="1:94" s="50" customFormat="1" ht="16.5" customHeight="1" x14ac:dyDescent="0.3">
      <c r="A172" s="58">
        <v>171</v>
      </c>
      <c r="B172" s="65" t="s">
        <v>118</v>
      </c>
      <c r="C172" s="65" t="s">
        <v>289</v>
      </c>
      <c r="D172" s="65" t="s">
        <v>288</v>
      </c>
      <c r="E172" s="68">
        <v>200277672</v>
      </c>
      <c r="F172" s="60"/>
      <c r="G172" s="67"/>
      <c r="H172" s="60">
        <v>43928</v>
      </c>
      <c r="I172" s="60">
        <v>43929</v>
      </c>
      <c r="J172" s="60">
        <v>43982</v>
      </c>
      <c r="K172" s="66">
        <f t="shared" si="38"/>
        <v>53</v>
      </c>
      <c r="L172" s="65" t="s">
        <v>287</v>
      </c>
      <c r="M172" s="50" t="s">
        <v>286</v>
      </c>
      <c r="N172" s="65" t="s">
        <v>118</v>
      </c>
      <c r="O172" s="50" t="s">
        <v>117</v>
      </c>
      <c r="Q172" s="50" t="s">
        <v>285</v>
      </c>
      <c r="R172" s="50" t="s">
        <v>284</v>
      </c>
      <c r="S172" s="50" t="s">
        <v>283</v>
      </c>
      <c r="T172" s="50" t="s">
        <v>130</v>
      </c>
      <c r="U172" s="65" t="s">
        <v>282</v>
      </c>
      <c r="V172" s="65" t="s">
        <v>281</v>
      </c>
      <c r="Y172" s="65" t="s">
        <v>280</v>
      </c>
      <c r="Z172" s="58">
        <v>424</v>
      </c>
      <c r="AA172" s="68"/>
      <c r="AB172" s="60">
        <v>43917</v>
      </c>
      <c r="AC172" s="58">
        <v>383</v>
      </c>
      <c r="AD172" s="60">
        <v>43928</v>
      </c>
      <c r="AE172" s="60">
        <v>43934</v>
      </c>
      <c r="AF172" s="51"/>
      <c r="AG172" s="63"/>
      <c r="AH172" s="62"/>
      <c r="AI172" s="62"/>
      <c r="AJ172" s="61"/>
      <c r="AK172" s="60"/>
      <c r="AL172" s="59"/>
      <c r="AM172" s="84"/>
      <c r="AN172" s="57"/>
      <c r="AO172" s="58"/>
      <c r="AP172" s="57"/>
      <c r="AR172" s="57"/>
      <c r="AS172" s="56"/>
      <c r="AW172" s="51"/>
      <c r="AX172" s="55"/>
      <c r="AZ172" s="56"/>
      <c r="BE172" s="55"/>
      <c r="BF172" s="51"/>
      <c r="BJ172" s="51"/>
      <c r="BS172" s="51"/>
      <c r="BV172" s="51"/>
      <c r="BW172" s="51"/>
      <c r="CB172" s="51"/>
      <c r="CF172" s="54"/>
      <c r="CG172" s="54"/>
      <c r="CH172" s="53"/>
      <c r="CJ172" s="51"/>
      <c r="CK172" s="51"/>
      <c r="CL172" s="51"/>
      <c r="CM172" s="52"/>
      <c r="CP172" s="51"/>
    </row>
    <row r="173" spans="1:94" s="69" customFormat="1" ht="16.5" customHeight="1" x14ac:dyDescent="0.3">
      <c r="A173" s="71">
        <v>172</v>
      </c>
      <c r="B173" s="69" t="s">
        <v>279</v>
      </c>
      <c r="C173" s="81" t="s">
        <v>278</v>
      </c>
      <c r="D173" s="83" t="s">
        <v>277</v>
      </c>
      <c r="E173" s="82">
        <v>26200000</v>
      </c>
      <c r="H173" s="77">
        <v>43928</v>
      </c>
      <c r="I173" s="77">
        <v>43943</v>
      </c>
      <c r="J173" s="77">
        <v>44196</v>
      </c>
      <c r="K173" s="66">
        <f t="shared" si="38"/>
        <v>253</v>
      </c>
      <c r="L173" s="81" t="s">
        <v>276</v>
      </c>
      <c r="M173" s="69" t="s">
        <v>275</v>
      </c>
      <c r="N173" s="81" t="s">
        <v>274</v>
      </c>
      <c r="O173" s="69" t="s">
        <v>273</v>
      </c>
      <c r="Q173" s="69" t="s">
        <v>272</v>
      </c>
      <c r="R173" s="69" t="s">
        <v>271</v>
      </c>
      <c r="S173" s="69" t="s">
        <v>270</v>
      </c>
      <c r="T173" s="69" t="s">
        <v>88</v>
      </c>
      <c r="U173" s="69" t="s">
        <v>171</v>
      </c>
      <c r="V173" s="69" t="s">
        <v>252</v>
      </c>
      <c r="Y173" s="69" t="s">
        <v>269</v>
      </c>
      <c r="Z173" s="71"/>
      <c r="AA173" s="80"/>
      <c r="AB173" s="77"/>
      <c r="AC173" s="71"/>
      <c r="AD173" s="77"/>
      <c r="AE173" s="77"/>
      <c r="AF173" s="70"/>
      <c r="AG173" s="79"/>
      <c r="AH173" s="78"/>
      <c r="AI173" s="78"/>
      <c r="AJ173" s="61"/>
      <c r="AK173" s="77"/>
      <c r="AL173" s="76"/>
      <c r="AM173" s="75"/>
      <c r="AN173" s="74"/>
      <c r="AO173" s="71"/>
      <c r="AP173" s="74"/>
      <c r="AR173" s="74"/>
      <c r="AS173" s="73"/>
      <c r="AW173" s="70"/>
      <c r="AX173" s="72"/>
      <c r="AZ173" s="73"/>
      <c r="BE173" s="72"/>
      <c r="BF173" s="70"/>
      <c r="BJ173" s="70"/>
      <c r="BS173" s="70"/>
      <c r="BV173" s="70"/>
      <c r="BW173" s="70"/>
      <c r="CB173" s="70"/>
      <c r="CF173" s="54"/>
      <c r="CG173" s="54"/>
      <c r="CH173" s="53"/>
      <c r="CI173" s="50"/>
      <c r="CJ173" s="51"/>
      <c r="CK173" s="70"/>
      <c r="CL173" s="51"/>
      <c r="CM173" s="71"/>
      <c r="CP173" s="70"/>
    </row>
    <row r="174" spans="1:94" s="50" customFormat="1" ht="16.5" customHeight="1" x14ac:dyDescent="0.3">
      <c r="A174" s="58">
        <v>173</v>
      </c>
      <c r="B174" s="65" t="s">
        <v>264</v>
      </c>
      <c r="C174" s="65" t="s">
        <v>268</v>
      </c>
      <c r="D174" s="65" t="s">
        <v>267</v>
      </c>
      <c r="E174" s="68">
        <v>23562000</v>
      </c>
      <c r="F174" s="60"/>
      <c r="G174" s="67"/>
      <c r="H174" s="60">
        <v>43929</v>
      </c>
      <c r="I174" s="60">
        <v>43934</v>
      </c>
      <c r="J174" s="60">
        <v>44196</v>
      </c>
      <c r="K174" s="66">
        <f t="shared" si="38"/>
        <v>262</v>
      </c>
      <c r="L174" s="65" t="s">
        <v>266</v>
      </c>
      <c r="M174" s="50" t="s">
        <v>265</v>
      </c>
      <c r="N174" s="65" t="s">
        <v>264</v>
      </c>
      <c r="O174" s="50" t="s">
        <v>263</v>
      </c>
      <c r="Q174" s="50" t="s">
        <v>262</v>
      </c>
      <c r="R174" s="50" t="s">
        <v>233</v>
      </c>
      <c r="S174" s="50" t="s">
        <v>261</v>
      </c>
      <c r="T174" s="50" t="s">
        <v>130</v>
      </c>
      <c r="U174" s="65" t="s">
        <v>186</v>
      </c>
      <c r="V174" s="65" t="s">
        <v>185</v>
      </c>
      <c r="Y174" s="65" t="s">
        <v>251</v>
      </c>
      <c r="Z174" s="58">
        <v>313</v>
      </c>
      <c r="AA174" s="68" t="s">
        <v>260</v>
      </c>
      <c r="AB174" s="60">
        <v>43914</v>
      </c>
      <c r="AC174" s="58">
        <v>381</v>
      </c>
      <c r="AD174" s="60">
        <v>43929</v>
      </c>
      <c r="AE174" s="60">
        <v>43934</v>
      </c>
      <c r="AF174" s="51"/>
      <c r="AG174" s="63"/>
      <c r="AH174" s="62"/>
      <c r="AI174" s="62"/>
      <c r="AJ174" s="61"/>
      <c r="AK174" s="60"/>
      <c r="AL174" s="59"/>
      <c r="AM174" s="84"/>
      <c r="AN174" s="57"/>
      <c r="AO174" s="58"/>
      <c r="AP174" s="57"/>
      <c r="AR174" s="57"/>
      <c r="AS174" s="56"/>
      <c r="AW174" s="51"/>
      <c r="AX174" s="55"/>
      <c r="AZ174" s="56"/>
      <c r="BE174" s="55"/>
      <c r="BF174" s="51"/>
      <c r="BJ174" s="51"/>
      <c r="BS174" s="51"/>
      <c r="BV174" s="51"/>
      <c r="BW174" s="51"/>
      <c r="CB174" s="51"/>
      <c r="CF174" s="54"/>
      <c r="CG174" s="54"/>
      <c r="CH174" s="53"/>
      <c r="CJ174" s="51"/>
      <c r="CK174" s="51"/>
      <c r="CL174" s="51"/>
      <c r="CM174" s="52"/>
      <c r="CP174" s="51"/>
    </row>
    <row r="175" spans="1:94" s="50" customFormat="1" ht="16.5" customHeight="1" x14ac:dyDescent="0.3">
      <c r="A175" s="58">
        <v>174</v>
      </c>
      <c r="B175" s="65" t="s">
        <v>257</v>
      </c>
      <c r="C175" s="65" t="s">
        <v>259</v>
      </c>
      <c r="D175" s="65" t="s">
        <v>138</v>
      </c>
      <c r="E175" s="68">
        <v>85028990</v>
      </c>
      <c r="F175" s="60"/>
      <c r="G175" s="67"/>
      <c r="H175" s="60">
        <v>43929</v>
      </c>
      <c r="I175" s="60">
        <v>43934</v>
      </c>
      <c r="J175" s="60">
        <v>44196</v>
      </c>
      <c r="K175" s="66">
        <f t="shared" si="38"/>
        <v>262</v>
      </c>
      <c r="L175" s="65" t="s">
        <v>257</v>
      </c>
      <c r="M175" s="50" t="s">
        <v>258</v>
      </c>
      <c r="N175" s="65" t="s">
        <v>257</v>
      </c>
      <c r="O175" s="50" t="s">
        <v>256</v>
      </c>
      <c r="Q175" s="50" t="s">
        <v>255</v>
      </c>
      <c r="R175" s="50" t="s">
        <v>254</v>
      </c>
      <c r="S175" s="50" t="s">
        <v>253</v>
      </c>
      <c r="U175" s="65" t="s">
        <v>171</v>
      </c>
      <c r="V175" s="65" t="s">
        <v>252</v>
      </c>
      <c r="Y175" s="65" t="s">
        <v>251</v>
      </c>
      <c r="Z175" s="58">
        <v>405</v>
      </c>
      <c r="AA175" s="68"/>
      <c r="AB175" s="60">
        <v>43921</v>
      </c>
      <c r="AC175" s="58">
        <v>382</v>
      </c>
      <c r="AD175" s="60">
        <v>43929</v>
      </c>
      <c r="AE175" s="60"/>
      <c r="AF175" s="51"/>
      <c r="AG175" s="63"/>
      <c r="AH175" s="62"/>
      <c r="AI175" s="62"/>
      <c r="AJ175" s="61"/>
      <c r="AK175" s="60"/>
      <c r="AL175" s="59"/>
      <c r="AM175" s="84"/>
      <c r="AN175" s="57"/>
      <c r="AO175" s="58"/>
      <c r="AP175" s="57"/>
      <c r="AR175" s="57"/>
      <c r="AS175" s="56"/>
      <c r="AW175" s="51"/>
      <c r="AX175" s="55"/>
      <c r="AZ175" s="56"/>
      <c r="BE175" s="55"/>
      <c r="BF175" s="51"/>
      <c r="BJ175" s="51"/>
      <c r="BS175" s="51"/>
      <c r="BV175" s="51"/>
      <c r="BW175" s="51"/>
      <c r="CB175" s="51"/>
      <c r="CF175" s="54"/>
      <c r="CG175" s="54"/>
      <c r="CH175" s="53"/>
      <c r="CJ175" s="51"/>
      <c r="CK175" s="51"/>
      <c r="CL175" s="51"/>
      <c r="CM175" s="52"/>
      <c r="CP175" s="51"/>
    </row>
    <row r="176" spans="1:94" s="69" customFormat="1" ht="16.5" customHeight="1" x14ac:dyDescent="0.3">
      <c r="A176" s="71">
        <v>175</v>
      </c>
      <c r="B176" s="69" t="s">
        <v>250</v>
      </c>
      <c r="C176" s="81" t="s">
        <v>249</v>
      </c>
      <c r="D176" s="83" t="s">
        <v>248</v>
      </c>
      <c r="E176" s="82">
        <v>1750000000</v>
      </c>
      <c r="H176" s="77">
        <v>43929</v>
      </c>
      <c r="I176" s="77">
        <v>43929</v>
      </c>
      <c r="J176" s="77">
        <v>44104</v>
      </c>
      <c r="K176" s="86">
        <f t="shared" si="38"/>
        <v>175</v>
      </c>
      <c r="L176" s="69" t="s">
        <v>247</v>
      </c>
      <c r="M176" s="69" t="s">
        <v>246</v>
      </c>
      <c r="N176" s="69" t="s">
        <v>245</v>
      </c>
      <c r="O176" s="69" t="s">
        <v>244</v>
      </c>
      <c r="Q176" s="81" t="s">
        <v>243</v>
      </c>
      <c r="R176" s="69" t="s">
        <v>115</v>
      </c>
      <c r="S176" s="81" t="s">
        <v>242</v>
      </c>
      <c r="T176" s="69" t="s">
        <v>130</v>
      </c>
      <c r="U176" s="83" t="s">
        <v>87</v>
      </c>
      <c r="V176" s="83" t="s">
        <v>86</v>
      </c>
      <c r="Y176" s="69" t="s">
        <v>241</v>
      </c>
      <c r="Z176" s="71"/>
      <c r="AA176" s="80"/>
      <c r="AB176" s="77"/>
      <c r="AC176" s="71"/>
      <c r="AD176" s="77"/>
      <c r="AE176" s="77"/>
      <c r="AF176" s="70"/>
      <c r="AG176" s="79"/>
      <c r="AH176" s="78"/>
      <c r="AI176" s="78"/>
      <c r="AJ176" s="61"/>
      <c r="AK176" s="77"/>
      <c r="AL176" s="76"/>
      <c r="AM176" s="75"/>
      <c r="AN176" s="74"/>
      <c r="AO176" s="71"/>
      <c r="AP176" s="74"/>
      <c r="AR176" s="74"/>
      <c r="AS176" s="73"/>
      <c r="AW176" s="70"/>
      <c r="AX176" s="72"/>
      <c r="AZ176" s="73"/>
      <c r="BE176" s="72"/>
      <c r="BF176" s="70"/>
      <c r="BJ176" s="70"/>
      <c r="BS176" s="70"/>
      <c r="BV176" s="70"/>
      <c r="BW176" s="70"/>
      <c r="CB176" s="70"/>
      <c r="CF176" s="54"/>
      <c r="CG176" s="54"/>
      <c r="CH176" s="53"/>
      <c r="CI176" s="50"/>
      <c r="CJ176" s="51"/>
      <c r="CK176" s="70"/>
      <c r="CL176" s="51"/>
      <c r="CM176" s="71"/>
      <c r="CP176" s="70"/>
    </row>
    <row r="177" spans="1:94" s="69" customFormat="1" ht="16.5" customHeight="1" x14ac:dyDescent="0.3">
      <c r="A177" s="71">
        <v>176</v>
      </c>
      <c r="B177" s="69" t="s">
        <v>240</v>
      </c>
      <c r="C177" s="81" t="s">
        <v>239</v>
      </c>
      <c r="D177" s="83" t="s">
        <v>227</v>
      </c>
      <c r="E177" s="82">
        <v>11420400</v>
      </c>
      <c r="H177" s="77">
        <v>43937</v>
      </c>
      <c r="I177" s="77">
        <v>43938</v>
      </c>
      <c r="J177" s="77">
        <v>44196</v>
      </c>
      <c r="K177" s="66">
        <f t="shared" si="38"/>
        <v>258</v>
      </c>
      <c r="L177" s="81" t="s">
        <v>238</v>
      </c>
      <c r="M177" s="69" t="s">
        <v>237</v>
      </c>
      <c r="N177" s="81" t="s">
        <v>236</v>
      </c>
      <c r="O177" s="69" t="s">
        <v>235</v>
      </c>
      <c r="Q177" s="69" t="s">
        <v>234</v>
      </c>
      <c r="R177" s="69" t="s">
        <v>233</v>
      </c>
      <c r="S177" s="69" t="s">
        <v>232</v>
      </c>
      <c r="T177" s="69" t="s">
        <v>231</v>
      </c>
      <c r="U177" s="83" t="s">
        <v>186</v>
      </c>
      <c r="V177" s="83" t="s">
        <v>185</v>
      </c>
      <c r="Y177" s="69" t="s">
        <v>230</v>
      </c>
      <c r="Z177" s="71"/>
      <c r="AA177" s="80"/>
      <c r="AB177" s="77"/>
      <c r="AC177" s="71"/>
      <c r="AD177" s="77"/>
      <c r="AE177" s="77"/>
      <c r="AF177" s="70"/>
      <c r="AG177" s="79"/>
      <c r="AH177" s="78"/>
      <c r="AI177" s="78"/>
      <c r="AJ177" s="61"/>
      <c r="AK177" s="77"/>
      <c r="AL177" s="76"/>
      <c r="AM177" s="75"/>
      <c r="AN177" s="74"/>
      <c r="AO177" s="71"/>
      <c r="AP177" s="74"/>
      <c r="AR177" s="74"/>
      <c r="AS177" s="73"/>
      <c r="AW177" s="70"/>
      <c r="AX177" s="72"/>
      <c r="AZ177" s="73"/>
      <c r="BE177" s="72"/>
      <c r="BF177" s="70"/>
      <c r="BJ177" s="70"/>
      <c r="BS177" s="70"/>
      <c r="BV177" s="70"/>
      <c r="BW177" s="70"/>
      <c r="CB177" s="70"/>
      <c r="CF177" s="54"/>
      <c r="CG177" s="54"/>
      <c r="CH177" s="53"/>
      <c r="CI177" s="50"/>
      <c r="CJ177" s="51"/>
      <c r="CK177" s="70"/>
      <c r="CL177" s="51"/>
      <c r="CM177" s="71"/>
      <c r="CP177" s="70"/>
    </row>
    <row r="178" spans="1:94" s="69" customFormat="1" ht="16.5" customHeight="1" x14ac:dyDescent="0.3">
      <c r="A178" s="71">
        <v>177</v>
      </c>
      <c r="B178" s="69" t="s">
        <v>229</v>
      </c>
      <c r="C178" s="81" t="s">
        <v>228</v>
      </c>
      <c r="D178" s="83" t="s">
        <v>227</v>
      </c>
      <c r="E178" s="82">
        <v>11131362</v>
      </c>
      <c r="H178" s="77">
        <v>43937</v>
      </c>
      <c r="I178" s="77"/>
      <c r="J178" s="77"/>
      <c r="K178" s="66">
        <f t="shared" si="38"/>
        <v>0</v>
      </c>
      <c r="L178" s="81"/>
      <c r="N178" s="81"/>
      <c r="Z178" s="71"/>
      <c r="AA178" s="80"/>
      <c r="AB178" s="77"/>
      <c r="AC178" s="71"/>
      <c r="AD178" s="77"/>
      <c r="AE178" s="77"/>
      <c r="AF178" s="70"/>
      <c r="AG178" s="79"/>
      <c r="AH178" s="78"/>
      <c r="AI178" s="78"/>
      <c r="AJ178" s="61"/>
      <c r="AK178" s="77"/>
      <c r="AL178" s="76"/>
      <c r="AM178" s="75"/>
      <c r="AN178" s="74"/>
      <c r="AO178" s="71"/>
      <c r="AP178" s="74"/>
      <c r="AR178" s="74"/>
      <c r="AS178" s="73"/>
      <c r="AW178" s="70"/>
      <c r="AX178" s="72"/>
      <c r="AZ178" s="73"/>
      <c r="BE178" s="72"/>
      <c r="BF178" s="70"/>
      <c r="BJ178" s="70"/>
      <c r="BS178" s="70"/>
      <c r="BV178" s="70"/>
      <c r="BW178" s="70"/>
      <c r="CB178" s="70"/>
      <c r="CF178" s="54"/>
      <c r="CG178" s="54"/>
      <c r="CH178" s="53"/>
      <c r="CI178" s="50"/>
      <c r="CJ178" s="51"/>
      <c r="CK178" s="70"/>
      <c r="CL178" s="51"/>
      <c r="CM178" s="71"/>
      <c r="CP178" s="70"/>
    </row>
    <row r="179" spans="1:94" s="50" customFormat="1" ht="16.5" customHeight="1" x14ac:dyDescent="0.3">
      <c r="A179" s="58">
        <v>178</v>
      </c>
      <c r="B179" s="65" t="s">
        <v>222</v>
      </c>
      <c r="C179" s="65" t="s">
        <v>226</v>
      </c>
      <c r="D179" s="65" t="s">
        <v>225</v>
      </c>
      <c r="E179" s="68">
        <v>105954506</v>
      </c>
      <c r="F179" s="60"/>
      <c r="G179" s="67"/>
      <c r="H179" s="60">
        <v>43937</v>
      </c>
      <c r="I179" s="60">
        <v>43938</v>
      </c>
      <c r="J179" s="60">
        <v>43984</v>
      </c>
      <c r="K179" s="66">
        <f t="shared" si="38"/>
        <v>46</v>
      </c>
      <c r="L179" s="65" t="s">
        <v>224</v>
      </c>
      <c r="M179" s="50" t="s">
        <v>223</v>
      </c>
      <c r="N179" s="65" t="s">
        <v>222</v>
      </c>
      <c r="O179" s="50" t="s">
        <v>221</v>
      </c>
      <c r="Q179" s="50" t="s">
        <v>220</v>
      </c>
      <c r="R179" s="50" t="s">
        <v>154</v>
      </c>
      <c r="S179" s="50" t="s">
        <v>219</v>
      </c>
      <c r="T179" s="50" t="s">
        <v>218</v>
      </c>
      <c r="U179" s="65" t="s">
        <v>87</v>
      </c>
      <c r="V179" s="65" t="s">
        <v>86</v>
      </c>
      <c r="W179" s="50" t="s">
        <v>217</v>
      </c>
      <c r="X179" s="50" t="s">
        <v>216</v>
      </c>
      <c r="Y179" s="65" t="s">
        <v>215</v>
      </c>
      <c r="Z179" s="58">
        <v>409</v>
      </c>
      <c r="AA179" s="68"/>
      <c r="AB179" s="60">
        <v>43923</v>
      </c>
      <c r="AC179" s="58">
        <v>396</v>
      </c>
      <c r="AD179" s="60">
        <v>43937</v>
      </c>
      <c r="AE179" s="60">
        <v>43938</v>
      </c>
      <c r="AF179" s="51"/>
      <c r="AG179" s="63"/>
      <c r="AH179" s="60"/>
      <c r="AI179" s="60"/>
      <c r="AJ179" s="61">
        <f>IF(AI179&gt;0,AI179-J179,0)</f>
        <v>0</v>
      </c>
      <c r="AK179" s="60"/>
      <c r="AL179" s="59"/>
      <c r="AM179" s="84"/>
      <c r="AN179" s="57"/>
      <c r="AO179" s="58"/>
      <c r="AP179" s="57"/>
      <c r="AR179" s="57"/>
      <c r="AS179" s="56"/>
      <c r="AW179" s="51">
        <f>IF(AV179&gt;0,AV179-AI179,0)</f>
        <v>0</v>
      </c>
      <c r="AX179" s="55"/>
      <c r="AZ179" s="56"/>
      <c r="BE179" s="55"/>
      <c r="BF179" s="51"/>
      <c r="BJ179" s="51">
        <f>IF(BI179&gt;0,BI179-AV179,0)</f>
        <v>0</v>
      </c>
      <c r="BS179" s="51"/>
      <c r="BV179" s="51"/>
      <c r="BW179" s="51">
        <f>IF(BV179&gt;0,BV179-BI179,0)</f>
        <v>0</v>
      </c>
      <c r="CB179" s="51"/>
      <c r="CF179" s="54">
        <f>+AF179+AS179+BF179+BS179</f>
        <v>0</v>
      </c>
      <c r="CG179" s="54">
        <f>+AJ179+AW179+BJ179+BW179</f>
        <v>0</v>
      </c>
      <c r="CH179" s="85">
        <f>IF(BV179&gt;0,BV179,IF(BI179&gt;0,BI179,IF(AV179&gt;0,AV179,IF(AI179&gt;0,AI179,J179))))</f>
        <v>43984</v>
      </c>
      <c r="CI179" s="54">
        <f>+K179+AJ179+AW179+BJ179+BW179</f>
        <v>46</v>
      </c>
      <c r="CJ179" s="51">
        <f>+E179+AF179+AS179+BF179+BS179</f>
        <v>105954506</v>
      </c>
      <c r="CK179" s="51"/>
      <c r="CL179" s="51">
        <f>+CJ179-CK179</f>
        <v>105954506</v>
      </c>
      <c r="CM179" s="52"/>
    </row>
    <row r="180" spans="1:94" s="50" customFormat="1" ht="16.5" customHeight="1" x14ac:dyDescent="0.3">
      <c r="A180" s="58">
        <v>179</v>
      </c>
      <c r="B180" s="65" t="s">
        <v>210</v>
      </c>
      <c r="C180" s="65" t="s">
        <v>214</v>
      </c>
      <c r="D180" s="65" t="s">
        <v>213</v>
      </c>
      <c r="E180" s="68">
        <v>160000000</v>
      </c>
      <c r="F180" s="60"/>
      <c r="G180" s="67"/>
      <c r="H180" s="60">
        <v>43944</v>
      </c>
      <c r="I180" s="60">
        <v>43948</v>
      </c>
      <c r="J180" s="60">
        <v>44012</v>
      </c>
      <c r="K180" s="66">
        <f t="shared" si="38"/>
        <v>64</v>
      </c>
      <c r="L180" s="65" t="s">
        <v>212</v>
      </c>
      <c r="M180" s="50" t="s">
        <v>211</v>
      </c>
      <c r="N180" s="65" t="s">
        <v>210</v>
      </c>
      <c r="O180" s="50" t="s">
        <v>209</v>
      </c>
      <c r="Q180" s="50" t="s">
        <v>208</v>
      </c>
      <c r="R180" s="50" t="s">
        <v>90</v>
      </c>
      <c r="S180" s="50" t="s">
        <v>207</v>
      </c>
      <c r="T180" s="50" t="s">
        <v>88</v>
      </c>
      <c r="U180" s="65" t="s">
        <v>87</v>
      </c>
      <c r="V180" s="65" t="s">
        <v>86</v>
      </c>
      <c r="Y180" s="65" t="s">
        <v>140</v>
      </c>
      <c r="Z180" s="58">
        <v>444</v>
      </c>
      <c r="AA180" s="64"/>
      <c r="AB180" s="60">
        <v>43941</v>
      </c>
      <c r="AC180" s="58">
        <v>412</v>
      </c>
      <c r="AD180" s="60">
        <v>43944</v>
      </c>
      <c r="AE180" s="60">
        <v>43944</v>
      </c>
      <c r="AF180" s="51"/>
      <c r="AG180" s="63"/>
      <c r="AH180" s="62"/>
      <c r="AI180" s="62"/>
      <c r="AJ180" s="61"/>
      <c r="AK180" s="60"/>
      <c r="AL180" s="59"/>
      <c r="AM180" s="51"/>
      <c r="AN180" s="57"/>
      <c r="AO180" s="58"/>
      <c r="AP180" s="57"/>
      <c r="AR180" s="57"/>
      <c r="AS180" s="56"/>
      <c r="AU180" s="55"/>
      <c r="AV180" s="55"/>
      <c r="AW180" s="51"/>
      <c r="AX180" s="55"/>
      <c r="AZ180" s="56"/>
      <c r="BE180" s="55"/>
      <c r="BF180" s="51"/>
      <c r="BJ180" s="51"/>
      <c r="BS180" s="51"/>
      <c r="BV180" s="51"/>
      <c r="BW180" s="51"/>
      <c r="CB180" s="51"/>
      <c r="CF180" s="54">
        <f>+AF180+AS180+BF180+BS180</f>
        <v>0</v>
      </c>
      <c r="CG180" s="54">
        <f>+AJ180+AW180+BJ180+BW180</f>
        <v>0</v>
      </c>
      <c r="CH180" s="53">
        <f>IF(BV180&gt;0,BV180,IF(BI180&gt;0,BI180,IF(AV180&gt;0,AV180,IF(AI180&gt;0,AI180,J180))))</f>
        <v>44012</v>
      </c>
      <c r="CJ180" s="51">
        <f>+E180+AF180+AS180+BF180+BS180</f>
        <v>160000000</v>
      </c>
      <c r="CK180" s="51"/>
      <c r="CL180" s="51">
        <f>+CJ180-CK180</f>
        <v>160000000</v>
      </c>
      <c r="CM180" s="52"/>
      <c r="CP180" s="51"/>
    </row>
    <row r="181" spans="1:94" s="50" customFormat="1" ht="16.5" customHeight="1" x14ac:dyDescent="0.3">
      <c r="A181" s="58">
        <v>180</v>
      </c>
      <c r="B181" s="65" t="s">
        <v>203</v>
      </c>
      <c r="C181" s="65" t="s">
        <v>206</v>
      </c>
      <c r="D181" s="65" t="s">
        <v>205</v>
      </c>
      <c r="E181" s="68">
        <v>9792000</v>
      </c>
      <c r="F181" s="60"/>
      <c r="G181" s="67"/>
      <c r="H181" s="60">
        <v>43944</v>
      </c>
      <c r="I181" s="60">
        <v>43952</v>
      </c>
      <c r="J181" s="60">
        <v>44135</v>
      </c>
      <c r="K181" s="66">
        <f t="shared" si="38"/>
        <v>183</v>
      </c>
      <c r="L181" s="65" t="s">
        <v>203</v>
      </c>
      <c r="M181" s="50" t="s">
        <v>204</v>
      </c>
      <c r="N181" s="65" t="s">
        <v>203</v>
      </c>
      <c r="O181" s="50" t="s">
        <v>202</v>
      </c>
      <c r="Q181" s="50" t="s">
        <v>201</v>
      </c>
      <c r="R181" s="50" t="s">
        <v>115</v>
      </c>
      <c r="S181" s="50" t="s">
        <v>200</v>
      </c>
      <c r="T181" s="50" t="s">
        <v>130</v>
      </c>
      <c r="U181" s="65" t="s">
        <v>87</v>
      </c>
      <c r="V181" s="65" t="s">
        <v>86</v>
      </c>
      <c r="Y181" s="65" t="s">
        <v>140</v>
      </c>
      <c r="Z181" s="58">
        <v>436</v>
      </c>
      <c r="AA181" s="64"/>
      <c r="AB181" s="60">
        <v>43936</v>
      </c>
      <c r="AC181" s="58">
        <v>413</v>
      </c>
      <c r="AD181" s="60">
        <v>43944</v>
      </c>
      <c r="AE181" s="60">
        <v>43944</v>
      </c>
      <c r="AF181" s="51"/>
      <c r="AG181" s="63"/>
      <c r="AH181" s="62"/>
      <c r="AI181" s="62"/>
      <c r="AJ181" s="61"/>
      <c r="AK181" s="60"/>
      <c r="AL181" s="59"/>
      <c r="AM181" s="51"/>
      <c r="AN181" s="57"/>
      <c r="AO181" s="58"/>
      <c r="AP181" s="57"/>
      <c r="AR181" s="57"/>
      <c r="AS181" s="56"/>
      <c r="AU181" s="55"/>
      <c r="AV181" s="55"/>
      <c r="AW181" s="51"/>
      <c r="AX181" s="55"/>
      <c r="AZ181" s="56"/>
      <c r="BE181" s="55"/>
      <c r="BF181" s="51"/>
      <c r="BJ181" s="51"/>
      <c r="BS181" s="51"/>
      <c r="BV181" s="51"/>
      <c r="BW181" s="51"/>
      <c r="CB181" s="51"/>
      <c r="CF181" s="54"/>
      <c r="CG181" s="54"/>
      <c r="CH181" s="53"/>
      <c r="CJ181" s="51"/>
      <c r="CK181" s="51"/>
      <c r="CL181" s="51"/>
      <c r="CM181" s="52"/>
      <c r="CP181" s="51"/>
    </row>
    <row r="182" spans="1:94" s="69" customFormat="1" ht="16.5" customHeight="1" x14ac:dyDescent="0.3">
      <c r="A182" s="71">
        <v>181</v>
      </c>
      <c r="B182" s="69" t="s">
        <v>166</v>
      </c>
      <c r="C182" s="81" t="s">
        <v>199</v>
      </c>
      <c r="D182" s="83" t="s">
        <v>179</v>
      </c>
      <c r="E182" s="82">
        <v>300000000</v>
      </c>
      <c r="H182" s="77">
        <v>43944</v>
      </c>
      <c r="I182" s="77">
        <v>43945</v>
      </c>
      <c r="J182" s="77">
        <v>43982</v>
      </c>
      <c r="K182" s="66">
        <f t="shared" si="38"/>
        <v>37</v>
      </c>
      <c r="L182" s="81" t="s">
        <v>168</v>
      </c>
      <c r="M182" s="69" t="s">
        <v>167</v>
      </c>
      <c r="N182" s="81" t="s">
        <v>166</v>
      </c>
      <c r="O182" s="69" t="s">
        <v>165</v>
      </c>
      <c r="Q182" s="69" t="s">
        <v>198</v>
      </c>
      <c r="R182" s="69" t="s">
        <v>197</v>
      </c>
      <c r="S182" s="69" t="s">
        <v>163</v>
      </c>
      <c r="T182" s="69" t="s">
        <v>88</v>
      </c>
      <c r="U182" s="69" t="s">
        <v>87</v>
      </c>
      <c r="V182" s="69" t="s">
        <v>86</v>
      </c>
      <c r="W182" s="69" t="s">
        <v>85</v>
      </c>
      <c r="X182" s="69" t="s">
        <v>84</v>
      </c>
      <c r="Y182" s="69" t="s">
        <v>162</v>
      </c>
      <c r="Z182" s="71">
        <v>378</v>
      </c>
      <c r="AA182" s="80"/>
      <c r="AB182" s="77">
        <v>43916</v>
      </c>
      <c r="AC182" s="71">
        <v>418</v>
      </c>
      <c r="AD182" s="77">
        <v>43944</v>
      </c>
      <c r="AE182" s="77">
        <v>43945</v>
      </c>
      <c r="AF182" s="70"/>
      <c r="AG182" s="79"/>
      <c r="AH182" s="78"/>
      <c r="AI182" s="78"/>
      <c r="AJ182" s="61"/>
      <c r="AK182" s="77"/>
      <c r="AL182" s="76"/>
      <c r="AM182" s="75"/>
      <c r="AN182" s="74"/>
      <c r="AO182" s="71"/>
      <c r="AP182" s="74"/>
      <c r="AR182" s="74"/>
      <c r="AS182" s="73"/>
      <c r="AW182" s="70"/>
      <c r="AX182" s="72"/>
      <c r="AZ182" s="73"/>
      <c r="BE182" s="72"/>
      <c r="BF182" s="70"/>
      <c r="BJ182" s="70"/>
      <c r="BS182" s="70"/>
      <c r="BV182" s="70"/>
      <c r="BW182" s="70"/>
      <c r="CB182" s="70"/>
      <c r="CF182" s="54"/>
      <c r="CG182" s="54"/>
      <c r="CH182" s="53"/>
      <c r="CI182" s="50"/>
      <c r="CJ182" s="51"/>
      <c r="CK182" s="70"/>
      <c r="CL182" s="51"/>
      <c r="CM182" s="71"/>
      <c r="CP182" s="70"/>
    </row>
    <row r="183" spans="1:94" s="69" customFormat="1" ht="16.5" customHeight="1" x14ac:dyDescent="0.3">
      <c r="A183" s="71">
        <v>182</v>
      </c>
      <c r="B183" s="69" t="s">
        <v>192</v>
      </c>
      <c r="C183" s="81" t="s">
        <v>196</v>
      </c>
      <c r="D183" s="83" t="s">
        <v>195</v>
      </c>
      <c r="E183" s="82">
        <v>3427200</v>
      </c>
      <c r="H183" s="77">
        <v>43944</v>
      </c>
      <c r="I183" s="77">
        <v>43950</v>
      </c>
      <c r="J183" s="77">
        <v>44196</v>
      </c>
      <c r="K183" s="66">
        <f t="shared" si="38"/>
        <v>246</v>
      </c>
      <c r="L183" s="81" t="s">
        <v>194</v>
      </c>
      <c r="M183" s="69" t="s">
        <v>193</v>
      </c>
      <c r="N183" s="81" t="s">
        <v>192</v>
      </c>
      <c r="O183" s="69" t="s">
        <v>191</v>
      </c>
      <c r="Q183" s="69" t="s">
        <v>190</v>
      </c>
      <c r="R183" s="69" t="s">
        <v>189</v>
      </c>
      <c r="S183" s="69" t="s">
        <v>188</v>
      </c>
      <c r="T183" s="69" t="s">
        <v>187</v>
      </c>
      <c r="U183" s="69" t="s">
        <v>186</v>
      </c>
      <c r="V183" s="69" t="s">
        <v>185</v>
      </c>
      <c r="Y183" s="69" t="s">
        <v>184</v>
      </c>
      <c r="Z183" s="71"/>
      <c r="AA183" s="80"/>
      <c r="AB183" s="77"/>
      <c r="AC183" s="71"/>
      <c r="AD183" s="77"/>
      <c r="AE183" s="77"/>
      <c r="AF183" s="70"/>
      <c r="AG183" s="79"/>
      <c r="AH183" s="78"/>
      <c r="AI183" s="78"/>
      <c r="AJ183" s="61"/>
      <c r="AK183" s="77"/>
      <c r="AL183" s="76"/>
      <c r="AM183" s="75"/>
      <c r="AN183" s="74"/>
      <c r="AO183" s="71"/>
      <c r="AP183" s="74"/>
      <c r="AR183" s="74"/>
      <c r="AS183" s="73"/>
      <c r="AW183" s="70"/>
      <c r="AX183" s="72"/>
      <c r="AZ183" s="73"/>
      <c r="BE183" s="72"/>
      <c r="BF183" s="70"/>
      <c r="BJ183" s="70"/>
      <c r="BS183" s="70"/>
      <c r="BV183" s="70"/>
      <c r="BW183" s="70"/>
      <c r="CB183" s="70"/>
      <c r="CF183" s="54"/>
      <c r="CG183" s="54"/>
      <c r="CH183" s="53"/>
      <c r="CI183" s="50"/>
      <c r="CJ183" s="51"/>
      <c r="CK183" s="70"/>
      <c r="CL183" s="51"/>
      <c r="CM183" s="71"/>
      <c r="CP183" s="70"/>
    </row>
    <row r="184" spans="1:94" s="69" customFormat="1" ht="15.75" customHeight="1" x14ac:dyDescent="0.3">
      <c r="A184" s="71">
        <v>183</v>
      </c>
      <c r="B184" s="69" t="s">
        <v>183</v>
      </c>
      <c r="C184" s="81" t="s">
        <v>182</v>
      </c>
      <c r="D184" s="83" t="s">
        <v>181</v>
      </c>
      <c r="E184" s="82">
        <v>6636750</v>
      </c>
      <c r="H184" s="77">
        <v>43945</v>
      </c>
      <c r="I184" s="77"/>
      <c r="J184" s="77"/>
      <c r="K184" s="66">
        <f t="shared" si="38"/>
        <v>0</v>
      </c>
      <c r="L184" s="81"/>
      <c r="N184" s="81"/>
      <c r="Z184" s="71"/>
      <c r="AA184" s="80"/>
      <c r="AB184" s="77"/>
      <c r="AC184" s="71"/>
      <c r="AD184" s="77"/>
      <c r="AE184" s="77"/>
      <c r="AF184" s="70"/>
      <c r="AG184" s="79"/>
      <c r="AH184" s="78"/>
      <c r="AI184" s="78"/>
      <c r="AJ184" s="61"/>
      <c r="AK184" s="77"/>
      <c r="AL184" s="76"/>
      <c r="AM184" s="75"/>
      <c r="AN184" s="74"/>
      <c r="AO184" s="71"/>
      <c r="AP184" s="74"/>
      <c r="AR184" s="74"/>
      <c r="AS184" s="73"/>
      <c r="AW184" s="70"/>
      <c r="AX184" s="72"/>
      <c r="AZ184" s="73"/>
      <c r="BE184" s="72"/>
      <c r="BF184" s="70"/>
      <c r="BJ184" s="70"/>
      <c r="BS184" s="70"/>
      <c r="BV184" s="70"/>
      <c r="BW184" s="70"/>
      <c r="CB184" s="70"/>
      <c r="CF184" s="54"/>
      <c r="CG184" s="54"/>
      <c r="CH184" s="53"/>
      <c r="CI184" s="50"/>
      <c r="CJ184" s="51"/>
      <c r="CK184" s="70"/>
      <c r="CL184" s="51"/>
      <c r="CM184" s="71"/>
      <c r="CP184" s="70"/>
    </row>
    <row r="185" spans="1:94" s="69" customFormat="1" ht="16.5" customHeight="1" x14ac:dyDescent="0.3">
      <c r="A185" s="71">
        <v>184</v>
      </c>
      <c r="B185" s="69" t="s">
        <v>176</v>
      </c>
      <c r="C185" s="81" t="s">
        <v>180</v>
      </c>
      <c r="D185" s="83" t="s">
        <v>179</v>
      </c>
      <c r="E185" s="82">
        <v>58673800</v>
      </c>
      <c r="H185" s="77">
        <v>43945</v>
      </c>
      <c r="I185" s="77"/>
      <c r="J185" s="77">
        <v>43982</v>
      </c>
      <c r="K185" s="66">
        <f t="shared" si="38"/>
        <v>43982</v>
      </c>
      <c r="L185" s="81" t="s">
        <v>178</v>
      </c>
      <c r="M185" s="69" t="s">
        <v>177</v>
      </c>
      <c r="N185" s="81" t="s">
        <v>176</v>
      </c>
      <c r="O185" s="69" t="s">
        <v>175</v>
      </c>
      <c r="Q185" s="69" t="s">
        <v>174</v>
      </c>
      <c r="R185" s="69" t="s">
        <v>173</v>
      </c>
      <c r="S185" s="69" t="s">
        <v>172</v>
      </c>
      <c r="T185" s="69" t="s">
        <v>88</v>
      </c>
      <c r="U185" s="69" t="s">
        <v>129</v>
      </c>
      <c r="V185" s="83" t="s">
        <v>128</v>
      </c>
      <c r="W185" s="69" t="s">
        <v>171</v>
      </c>
      <c r="Z185" s="71"/>
      <c r="AA185" s="80"/>
      <c r="AB185" s="77"/>
      <c r="AC185" s="71"/>
      <c r="AD185" s="77"/>
      <c r="AE185" s="77"/>
      <c r="AF185" s="70"/>
      <c r="AG185" s="79"/>
      <c r="AH185" s="78"/>
      <c r="AI185" s="78"/>
      <c r="AJ185" s="61"/>
      <c r="AK185" s="77"/>
      <c r="AL185" s="76"/>
      <c r="AM185" s="75"/>
      <c r="AN185" s="74"/>
      <c r="AO185" s="71"/>
      <c r="AP185" s="74"/>
      <c r="AR185" s="74"/>
      <c r="AS185" s="73"/>
      <c r="AW185" s="70"/>
      <c r="AX185" s="72"/>
      <c r="AZ185" s="73"/>
      <c r="BE185" s="72"/>
      <c r="BF185" s="70"/>
      <c r="BJ185" s="70"/>
      <c r="BS185" s="70"/>
      <c r="BV185" s="70"/>
      <c r="BW185" s="70"/>
      <c r="CB185" s="70"/>
      <c r="CF185" s="54"/>
      <c r="CG185" s="54"/>
      <c r="CH185" s="53"/>
      <c r="CI185" s="50"/>
      <c r="CJ185" s="51"/>
      <c r="CK185" s="70"/>
      <c r="CL185" s="51"/>
      <c r="CM185" s="71"/>
      <c r="CP185" s="70"/>
    </row>
    <row r="186" spans="1:94" s="50" customFormat="1" ht="16.5" customHeight="1" x14ac:dyDescent="0.3">
      <c r="A186" s="58">
        <v>185</v>
      </c>
      <c r="B186" s="65" t="s">
        <v>166</v>
      </c>
      <c r="C186" s="65" t="s">
        <v>170</v>
      </c>
      <c r="D186" s="65" t="s">
        <v>169</v>
      </c>
      <c r="E186" s="68">
        <v>300000000</v>
      </c>
      <c r="F186" s="60"/>
      <c r="G186" s="67"/>
      <c r="H186" s="60">
        <v>43945</v>
      </c>
      <c r="I186" s="60">
        <v>43945</v>
      </c>
      <c r="J186" s="60">
        <v>43982</v>
      </c>
      <c r="K186" s="66">
        <f t="shared" si="38"/>
        <v>37</v>
      </c>
      <c r="L186" s="65" t="s">
        <v>168</v>
      </c>
      <c r="M186" s="50" t="s">
        <v>167</v>
      </c>
      <c r="N186" s="65" t="s">
        <v>166</v>
      </c>
      <c r="O186" s="50" t="s">
        <v>165</v>
      </c>
      <c r="Q186" s="50" t="s">
        <v>164</v>
      </c>
      <c r="R186" s="50" t="s">
        <v>90</v>
      </c>
      <c r="S186" s="50" t="s">
        <v>163</v>
      </c>
      <c r="T186" s="50" t="s">
        <v>88</v>
      </c>
      <c r="U186" s="65" t="s">
        <v>87</v>
      </c>
      <c r="V186" s="65" t="s">
        <v>86</v>
      </c>
      <c r="W186" s="50" t="s">
        <v>85</v>
      </c>
      <c r="X186" s="50" t="s">
        <v>84</v>
      </c>
      <c r="Y186" s="65" t="s">
        <v>162</v>
      </c>
      <c r="Z186" s="58">
        <v>379</v>
      </c>
      <c r="AA186" s="64"/>
      <c r="AB186" s="60">
        <v>43916</v>
      </c>
      <c r="AC186" s="58">
        <v>429</v>
      </c>
      <c r="AD186" s="60">
        <v>43945</v>
      </c>
      <c r="AE186" s="60">
        <v>43945</v>
      </c>
      <c r="AF186" s="51"/>
      <c r="AG186" s="63"/>
      <c r="AH186" s="62"/>
      <c r="AI186" s="62"/>
      <c r="AJ186" s="61"/>
      <c r="AK186" s="60"/>
      <c r="AL186" s="59"/>
      <c r="AM186" s="51"/>
      <c r="AN186" s="57"/>
      <c r="AO186" s="58"/>
      <c r="AP186" s="57"/>
      <c r="AR186" s="57"/>
      <c r="AS186" s="56"/>
      <c r="AU186" s="55"/>
      <c r="AV186" s="55"/>
      <c r="AW186" s="51"/>
      <c r="AX186" s="55"/>
      <c r="AZ186" s="56"/>
      <c r="BE186" s="55"/>
      <c r="BF186" s="51"/>
      <c r="BJ186" s="51"/>
      <c r="BS186" s="51"/>
      <c r="BV186" s="51"/>
      <c r="BW186" s="51"/>
      <c r="CB186" s="51"/>
      <c r="CF186" s="54"/>
      <c r="CG186" s="54"/>
      <c r="CH186" s="53"/>
      <c r="CJ186" s="51"/>
      <c r="CK186" s="51"/>
      <c r="CL186" s="51"/>
      <c r="CM186" s="52"/>
      <c r="CP186" s="51"/>
    </row>
    <row r="187" spans="1:94" s="50" customFormat="1" ht="16.5" customHeight="1" x14ac:dyDescent="0.3">
      <c r="A187" s="58">
        <v>186</v>
      </c>
      <c r="B187" s="65" t="s">
        <v>157</v>
      </c>
      <c r="C187" s="65" t="s">
        <v>161</v>
      </c>
      <c r="D187" s="65" t="s">
        <v>160</v>
      </c>
      <c r="E187" s="68">
        <v>23731104</v>
      </c>
      <c r="F187" s="60"/>
      <c r="G187" s="67"/>
      <c r="H187" s="60">
        <v>43945</v>
      </c>
      <c r="I187" s="60">
        <v>43955</v>
      </c>
      <c r="J187" s="60">
        <v>43981</v>
      </c>
      <c r="K187" s="66">
        <f t="shared" si="38"/>
        <v>26</v>
      </c>
      <c r="L187" s="65" t="s">
        <v>159</v>
      </c>
      <c r="M187" s="50" t="s">
        <v>158</v>
      </c>
      <c r="N187" s="65" t="s">
        <v>157</v>
      </c>
      <c r="O187" s="50" t="s">
        <v>156</v>
      </c>
      <c r="Q187" s="50" t="s">
        <v>155</v>
      </c>
      <c r="R187" s="50" t="s">
        <v>154</v>
      </c>
      <c r="S187" s="50" t="s">
        <v>153</v>
      </c>
      <c r="T187" s="50" t="s">
        <v>88</v>
      </c>
      <c r="U187" s="65" t="s">
        <v>87</v>
      </c>
      <c r="V187" s="65" t="s">
        <v>86</v>
      </c>
      <c r="W187" s="50" t="s">
        <v>152</v>
      </c>
      <c r="X187" s="50" t="s">
        <v>151</v>
      </c>
      <c r="Y187" s="65" t="s">
        <v>150</v>
      </c>
      <c r="Z187" s="58">
        <v>432</v>
      </c>
      <c r="AA187" s="64"/>
      <c r="AB187" s="60">
        <v>43936</v>
      </c>
      <c r="AC187" s="58">
        <v>431</v>
      </c>
      <c r="AD187" s="60">
        <v>43945</v>
      </c>
      <c r="AE187" s="60">
        <v>43955</v>
      </c>
      <c r="AF187" s="51"/>
      <c r="AG187" s="63"/>
      <c r="AH187" s="62"/>
      <c r="AI187" s="62"/>
      <c r="AJ187" s="61"/>
      <c r="AK187" s="60"/>
      <c r="AL187" s="59"/>
      <c r="AM187" s="51"/>
      <c r="AN187" s="57"/>
      <c r="AO187" s="58"/>
      <c r="AP187" s="57"/>
      <c r="AR187" s="57"/>
      <c r="AS187" s="56"/>
      <c r="AU187" s="55"/>
      <c r="AV187" s="55"/>
      <c r="AW187" s="51"/>
      <c r="AX187" s="55"/>
      <c r="AZ187" s="56"/>
      <c r="BE187" s="55"/>
      <c r="BF187" s="51"/>
      <c r="BJ187" s="51"/>
      <c r="BS187" s="51"/>
      <c r="BV187" s="51"/>
      <c r="BW187" s="51"/>
      <c r="CB187" s="51"/>
      <c r="CF187" s="54"/>
      <c r="CG187" s="54"/>
      <c r="CH187" s="53"/>
      <c r="CJ187" s="51"/>
      <c r="CK187" s="51"/>
      <c r="CL187" s="51"/>
      <c r="CM187" s="52"/>
      <c r="CP187" s="51"/>
    </row>
    <row r="188" spans="1:94" s="69" customFormat="1" ht="16.5" customHeight="1" x14ac:dyDescent="0.3">
      <c r="A188" s="71">
        <v>187</v>
      </c>
      <c r="B188" s="69" t="s">
        <v>149</v>
      </c>
      <c r="C188" s="81" t="s">
        <v>148</v>
      </c>
      <c r="D188" s="83" t="s">
        <v>98</v>
      </c>
      <c r="E188" s="82">
        <v>10000000</v>
      </c>
      <c r="H188" s="77"/>
      <c r="I188" s="77"/>
      <c r="J188" s="77"/>
      <c r="K188" s="66">
        <f t="shared" si="38"/>
        <v>0</v>
      </c>
      <c r="L188" s="81"/>
      <c r="N188" s="81"/>
      <c r="Z188" s="71"/>
      <c r="AA188" s="80"/>
      <c r="AB188" s="77"/>
      <c r="AC188" s="71"/>
      <c r="AD188" s="77"/>
      <c r="AE188" s="77"/>
      <c r="AF188" s="70"/>
      <c r="AG188" s="79"/>
      <c r="AH188" s="78"/>
      <c r="AI188" s="78"/>
      <c r="AJ188" s="61"/>
      <c r="AK188" s="77"/>
      <c r="AL188" s="76"/>
      <c r="AM188" s="75"/>
      <c r="AN188" s="74"/>
      <c r="AO188" s="71"/>
      <c r="AP188" s="74"/>
      <c r="AR188" s="74"/>
      <c r="AS188" s="73"/>
      <c r="AW188" s="70"/>
      <c r="AX188" s="72"/>
      <c r="AZ188" s="73"/>
      <c r="BE188" s="72"/>
      <c r="BF188" s="70"/>
      <c r="BJ188" s="70"/>
      <c r="BS188" s="70"/>
      <c r="BV188" s="70"/>
      <c r="BW188" s="70"/>
      <c r="CB188" s="70"/>
      <c r="CF188" s="54"/>
      <c r="CG188" s="54"/>
      <c r="CH188" s="53"/>
      <c r="CI188" s="50"/>
      <c r="CJ188" s="51"/>
      <c r="CK188" s="70"/>
      <c r="CL188" s="51"/>
      <c r="CM188" s="71"/>
      <c r="CP188" s="70"/>
    </row>
    <row r="189" spans="1:94" s="50" customFormat="1" ht="16.5" customHeight="1" x14ac:dyDescent="0.3">
      <c r="A189" s="58">
        <v>188</v>
      </c>
      <c r="B189" s="65" t="s">
        <v>144</v>
      </c>
      <c r="C189" s="65" t="s">
        <v>147</v>
      </c>
      <c r="D189" s="65" t="s">
        <v>96</v>
      </c>
      <c r="E189" s="68">
        <v>39920000</v>
      </c>
      <c r="F189" s="60"/>
      <c r="G189" s="67"/>
      <c r="H189" s="60">
        <v>43945</v>
      </c>
      <c r="I189" s="60">
        <v>43948</v>
      </c>
      <c r="J189" s="60">
        <v>43982</v>
      </c>
      <c r="K189" s="66">
        <f t="shared" si="38"/>
        <v>34</v>
      </c>
      <c r="L189" s="65" t="s">
        <v>146</v>
      </c>
      <c r="M189" s="50" t="s">
        <v>145</v>
      </c>
      <c r="N189" s="65" t="s">
        <v>144</v>
      </c>
      <c r="O189" s="50" t="s">
        <v>143</v>
      </c>
      <c r="Q189" s="50" t="s">
        <v>142</v>
      </c>
      <c r="R189" s="50" t="s">
        <v>90</v>
      </c>
      <c r="S189" s="50" t="s">
        <v>141</v>
      </c>
      <c r="T189" s="50" t="s">
        <v>88</v>
      </c>
      <c r="U189" s="65" t="s">
        <v>87</v>
      </c>
      <c r="V189" s="65" t="s">
        <v>86</v>
      </c>
      <c r="W189" s="50" t="s">
        <v>85</v>
      </c>
      <c r="X189" s="50" t="s">
        <v>84</v>
      </c>
      <c r="Y189" s="65" t="s">
        <v>140</v>
      </c>
      <c r="Z189" s="58">
        <v>431</v>
      </c>
      <c r="AA189" s="64"/>
      <c r="AB189" s="60">
        <v>43936</v>
      </c>
      <c r="AC189" s="58">
        <v>430</v>
      </c>
      <c r="AD189" s="60">
        <v>43945</v>
      </c>
      <c r="AE189" s="60"/>
      <c r="AF189" s="51"/>
      <c r="AG189" s="63"/>
      <c r="AH189" s="62"/>
      <c r="AI189" s="62"/>
      <c r="AJ189" s="61"/>
      <c r="AK189" s="60"/>
      <c r="AL189" s="59"/>
      <c r="AM189" s="84"/>
      <c r="AN189" s="57"/>
      <c r="AO189" s="58"/>
      <c r="AP189" s="57"/>
      <c r="AR189" s="57"/>
      <c r="AS189" s="56"/>
      <c r="AW189" s="51"/>
      <c r="AX189" s="55"/>
      <c r="AZ189" s="56"/>
      <c r="BE189" s="55"/>
      <c r="BF189" s="51"/>
      <c r="BJ189" s="51"/>
      <c r="BS189" s="51"/>
      <c r="BV189" s="51"/>
      <c r="BW189" s="51"/>
      <c r="CB189" s="51"/>
      <c r="CF189" s="54">
        <f>+AF189+AS189+BF189+BS189</f>
        <v>0</v>
      </c>
      <c r="CG189" s="54">
        <f>+AJ189+AW189+BJ189+BW189</f>
        <v>0</v>
      </c>
      <c r="CH189" s="53">
        <f>IF(BV189&gt;0,BV189,IF(BI189&gt;0,BI189,IF(AV189&gt;0,AV189,IF(AI189&gt;0,AI189,J189))))</f>
        <v>43982</v>
      </c>
      <c r="CJ189" s="51">
        <f>+E189+AF189+AS189+BF189+BS189</f>
        <v>39920000</v>
      </c>
      <c r="CK189" s="51"/>
      <c r="CL189" s="51">
        <f>+CJ189-CK189</f>
        <v>39920000</v>
      </c>
      <c r="CM189" s="52"/>
      <c r="CP189" s="51"/>
    </row>
    <row r="190" spans="1:94" s="50" customFormat="1" ht="16.5" customHeight="1" x14ac:dyDescent="0.3">
      <c r="A190" s="58">
        <v>189</v>
      </c>
      <c r="B190" s="65" t="s">
        <v>135</v>
      </c>
      <c r="C190" s="65" t="s">
        <v>139</v>
      </c>
      <c r="D190" s="65" t="s">
        <v>138</v>
      </c>
      <c r="E190" s="68">
        <v>2865130</v>
      </c>
      <c r="F190" s="60"/>
      <c r="G190" s="67"/>
      <c r="H190" s="60">
        <v>43948</v>
      </c>
      <c r="I190" s="60">
        <v>43952</v>
      </c>
      <c r="J190" s="60">
        <v>44196</v>
      </c>
      <c r="K190" s="66">
        <f t="shared" si="38"/>
        <v>244</v>
      </c>
      <c r="L190" s="65" t="s">
        <v>137</v>
      </c>
      <c r="M190" s="50" t="s">
        <v>136</v>
      </c>
      <c r="N190" s="65" t="s">
        <v>135</v>
      </c>
      <c r="O190" s="50" t="s">
        <v>134</v>
      </c>
      <c r="Q190" s="50" t="s">
        <v>133</v>
      </c>
      <c r="R190" s="50" t="s">
        <v>132</v>
      </c>
      <c r="S190" s="50" t="s">
        <v>131</v>
      </c>
      <c r="T190" s="50" t="s">
        <v>130</v>
      </c>
      <c r="U190" s="65" t="s">
        <v>129</v>
      </c>
      <c r="V190" s="65" t="s">
        <v>128</v>
      </c>
      <c r="W190" s="50" t="s">
        <v>127</v>
      </c>
      <c r="X190" s="50" t="s">
        <v>126</v>
      </c>
      <c r="Y190" s="65" t="s">
        <v>83</v>
      </c>
      <c r="Z190" s="58">
        <v>326</v>
      </c>
      <c r="AA190" s="64"/>
      <c r="AB190" s="60">
        <v>43915</v>
      </c>
      <c r="AC190" s="58">
        <v>432</v>
      </c>
      <c r="AD190" s="60">
        <v>43948</v>
      </c>
      <c r="AE190" s="60"/>
      <c r="AF190" s="51"/>
      <c r="AG190" s="63"/>
      <c r="AH190" s="62"/>
      <c r="AI190" s="62"/>
      <c r="AJ190" s="61"/>
      <c r="AK190" s="60"/>
      <c r="AL190" s="59"/>
      <c r="AM190" s="51"/>
      <c r="AN190" s="57"/>
      <c r="AO190" s="58"/>
      <c r="AP190" s="57"/>
      <c r="AR190" s="57"/>
      <c r="AS190" s="56"/>
      <c r="AU190" s="55"/>
      <c r="AV190" s="55"/>
      <c r="AW190" s="51"/>
      <c r="AX190" s="55"/>
      <c r="AZ190" s="56"/>
      <c r="BE190" s="55"/>
      <c r="BF190" s="51"/>
      <c r="BJ190" s="51"/>
      <c r="BS190" s="51"/>
      <c r="BV190" s="51"/>
      <c r="BW190" s="51"/>
      <c r="CB190" s="51"/>
      <c r="CF190" s="54"/>
      <c r="CG190" s="54"/>
      <c r="CH190" s="53"/>
      <c r="CJ190" s="51"/>
      <c r="CK190" s="51"/>
      <c r="CL190" s="51"/>
      <c r="CM190" s="52"/>
      <c r="CP190" s="51"/>
    </row>
    <row r="191" spans="1:94" s="69" customFormat="1" ht="16.5" customHeight="1" x14ac:dyDescent="0.3">
      <c r="A191" s="71">
        <v>190</v>
      </c>
      <c r="B191" s="69" t="s">
        <v>125</v>
      </c>
      <c r="C191" s="81" t="s">
        <v>124</v>
      </c>
      <c r="D191" s="83" t="s">
        <v>123</v>
      </c>
      <c r="E191" s="82">
        <v>991667000</v>
      </c>
      <c r="H191" s="77">
        <v>43951</v>
      </c>
      <c r="I191" s="77"/>
      <c r="J191" s="77"/>
      <c r="K191" s="66">
        <f t="shared" si="38"/>
        <v>0</v>
      </c>
      <c r="L191" s="81"/>
      <c r="N191" s="81"/>
      <c r="Z191" s="71"/>
      <c r="AA191" s="80"/>
      <c r="AB191" s="77"/>
      <c r="AC191" s="71"/>
      <c r="AD191" s="77"/>
      <c r="AE191" s="77"/>
      <c r="AF191" s="70"/>
      <c r="AG191" s="79"/>
      <c r="AH191" s="78"/>
      <c r="AI191" s="78"/>
      <c r="AJ191" s="61"/>
      <c r="AK191" s="77"/>
      <c r="AL191" s="76"/>
      <c r="AM191" s="75"/>
      <c r="AN191" s="74"/>
      <c r="AO191" s="71"/>
      <c r="AP191" s="74"/>
      <c r="AR191" s="74"/>
      <c r="AS191" s="73"/>
      <c r="AW191" s="70"/>
      <c r="AX191" s="72"/>
      <c r="AZ191" s="73"/>
      <c r="BE191" s="72"/>
      <c r="BF191" s="70"/>
      <c r="BJ191" s="70"/>
      <c r="BS191" s="70"/>
      <c r="BV191" s="70"/>
      <c r="BW191" s="70"/>
      <c r="CB191" s="70"/>
      <c r="CF191" s="54"/>
      <c r="CG191" s="54"/>
      <c r="CH191" s="53"/>
      <c r="CI191" s="50"/>
      <c r="CJ191" s="51"/>
      <c r="CK191" s="70"/>
      <c r="CL191" s="51"/>
      <c r="CM191" s="71"/>
      <c r="CP191" s="70"/>
    </row>
    <row r="192" spans="1:94" s="50" customFormat="1" ht="16.5" customHeight="1" x14ac:dyDescent="0.3">
      <c r="A192" s="58">
        <v>191</v>
      </c>
      <c r="B192" s="65" t="s">
        <v>118</v>
      </c>
      <c r="C192" s="65" t="s">
        <v>122</v>
      </c>
      <c r="D192" s="65" t="s">
        <v>121</v>
      </c>
      <c r="E192" s="68">
        <v>512000000</v>
      </c>
      <c r="F192" s="60"/>
      <c r="G192" s="67"/>
      <c r="H192" s="60">
        <v>43951</v>
      </c>
      <c r="I192" s="60">
        <v>43952</v>
      </c>
      <c r="J192" s="60">
        <v>44012</v>
      </c>
      <c r="K192" s="66">
        <f t="shared" si="38"/>
        <v>60</v>
      </c>
      <c r="L192" s="65" t="s">
        <v>120</v>
      </c>
      <c r="M192" s="50" t="s">
        <v>119</v>
      </c>
      <c r="N192" s="65" t="s">
        <v>118</v>
      </c>
      <c r="O192" s="50" t="s">
        <v>117</v>
      </c>
      <c r="Q192" s="50" t="s">
        <v>116</v>
      </c>
      <c r="R192" s="50" t="s">
        <v>115</v>
      </c>
      <c r="S192" s="50" t="s">
        <v>114</v>
      </c>
      <c r="U192" s="65" t="s">
        <v>87</v>
      </c>
      <c r="V192" s="65" t="s">
        <v>86</v>
      </c>
      <c r="W192" s="50" t="s">
        <v>113</v>
      </c>
      <c r="X192" s="50" t="s">
        <v>112</v>
      </c>
      <c r="Y192" s="65" t="s">
        <v>111</v>
      </c>
      <c r="Z192" s="58">
        <v>464</v>
      </c>
      <c r="AA192" s="64"/>
      <c r="AB192" s="60">
        <v>43951</v>
      </c>
      <c r="AC192" s="58">
        <v>434</v>
      </c>
      <c r="AD192" s="60">
        <v>43951</v>
      </c>
      <c r="AE192" s="60">
        <v>43956</v>
      </c>
      <c r="AF192" s="51"/>
      <c r="AG192" s="63"/>
      <c r="AH192" s="62"/>
      <c r="AI192" s="62"/>
      <c r="AJ192" s="61"/>
      <c r="AK192" s="60"/>
      <c r="AL192" s="59"/>
      <c r="AM192" s="51"/>
      <c r="AN192" s="57"/>
      <c r="AO192" s="58"/>
      <c r="AP192" s="57"/>
      <c r="AR192" s="57"/>
      <c r="AS192" s="56"/>
      <c r="AU192" s="55"/>
      <c r="AV192" s="55"/>
      <c r="AW192" s="51"/>
      <c r="AX192" s="55"/>
      <c r="AZ192" s="56"/>
      <c r="BE192" s="55"/>
      <c r="BF192" s="51"/>
      <c r="BJ192" s="51"/>
      <c r="BS192" s="51"/>
      <c r="BV192" s="51"/>
      <c r="BW192" s="51"/>
      <c r="CB192" s="51"/>
      <c r="CF192" s="54"/>
      <c r="CG192" s="54"/>
      <c r="CH192" s="53"/>
      <c r="CJ192" s="51"/>
      <c r="CK192" s="51"/>
      <c r="CL192" s="51"/>
      <c r="CM192" s="52"/>
      <c r="CP192" s="51"/>
    </row>
    <row r="193" spans="1:106" s="69" customFormat="1" ht="16.5" customHeight="1" x14ac:dyDescent="0.3">
      <c r="A193" s="71">
        <v>192</v>
      </c>
      <c r="B193" s="69" t="s">
        <v>107</v>
      </c>
      <c r="C193" s="81" t="s">
        <v>110</v>
      </c>
      <c r="D193" s="83" t="s">
        <v>109</v>
      </c>
      <c r="E193" s="82">
        <v>4850000</v>
      </c>
      <c r="H193" s="77">
        <v>43955</v>
      </c>
      <c r="I193" s="77">
        <v>43956</v>
      </c>
      <c r="J193" s="77">
        <v>43982</v>
      </c>
      <c r="K193" s="66">
        <f t="shared" si="38"/>
        <v>26</v>
      </c>
      <c r="L193" s="81" t="s">
        <v>107</v>
      </c>
      <c r="M193" s="69" t="s">
        <v>108</v>
      </c>
      <c r="N193" s="81" t="s">
        <v>107</v>
      </c>
      <c r="O193" s="69" t="s">
        <v>106</v>
      </c>
      <c r="Q193" s="69" t="s">
        <v>105</v>
      </c>
      <c r="R193" s="69" t="s">
        <v>104</v>
      </c>
      <c r="S193" s="69" t="s">
        <v>103</v>
      </c>
      <c r="T193" s="69" t="s">
        <v>88</v>
      </c>
      <c r="U193" s="69" t="s">
        <v>85</v>
      </c>
      <c r="V193" s="69" t="s">
        <v>102</v>
      </c>
      <c r="Y193" s="69" t="s">
        <v>101</v>
      </c>
      <c r="Z193" s="71"/>
      <c r="AA193" s="80"/>
      <c r="AB193" s="77"/>
      <c r="AC193" s="71"/>
      <c r="AD193" s="77"/>
      <c r="AE193" s="77"/>
      <c r="AF193" s="70"/>
      <c r="AG193" s="79"/>
      <c r="AH193" s="78"/>
      <c r="AI193" s="78"/>
      <c r="AJ193" s="61"/>
      <c r="AK193" s="77"/>
      <c r="AL193" s="76"/>
      <c r="AM193" s="75"/>
      <c r="AN193" s="74"/>
      <c r="AO193" s="71"/>
      <c r="AP193" s="74"/>
      <c r="AR193" s="74"/>
      <c r="AS193" s="73"/>
      <c r="AW193" s="70"/>
      <c r="AX193" s="72"/>
      <c r="AZ193" s="73"/>
      <c r="BE193" s="72"/>
      <c r="BF193" s="70"/>
      <c r="BJ193" s="70"/>
      <c r="BS193" s="70"/>
      <c r="BV193" s="70"/>
      <c r="BW193" s="70"/>
      <c r="CB193" s="70"/>
      <c r="CF193" s="54"/>
      <c r="CG193" s="54"/>
      <c r="CH193" s="53"/>
      <c r="CI193" s="50"/>
      <c r="CJ193" s="51"/>
      <c r="CK193" s="70"/>
      <c r="CL193" s="51"/>
      <c r="CM193" s="71"/>
      <c r="CP193" s="70"/>
    </row>
    <row r="194" spans="1:106" s="69" customFormat="1" ht="16.5" customHeight="1" x14ac:dyDescent="0.3">
      <c r="A194" s="71">
        <v>193</v>
      </c>
      <c r="B194" s="69" t="s">
        <v>100</v>
      </c>
      <c r="C194" s="81" t="s">
        <v>99</v>
      </c>
      <c r="D194" s="83" t="s">
        <v>98</v>
      </c>
      <c r="E194" s="82">
        <v>61282178</v>
      </c>
      <c r="H194" s="77">
        <v>43955</v>
      </c>
      <c r="I194" s="77"/>
      <c r="J194" s="77"/>
      <c r="K194" s="66">
        <f t="shared" si="38"/>
        <v>0</v>
      </c>
      <c r="L194" s="81"/>
      <c r="N194" s="81"/>
      <c r="Z194" s="71"/>
      <c r="AA194" s="80"/>
      <c r="AB194" s="77"/>
      <c r="AC194" s="71"/>
      <c r="AD194" s="77"/>
      <c r="AE194" s="77"/>
      <c r="AF194" s="70"/>
      <c r="AG194" s="79"/>
      <c r="AH194" s="78"/>
      <c r="AI194" s="78"/>
      <c r="AJ194" s="61"/>
      <c r="AK194" s="77"/>
      <c r="AL194" s="76"/>
      <c r="AM194" s="75"/>
      <c r="AN194" s="74"/>
      <c r="AO194" s="71"/>
      <c r="AP194" s="74"/>
      <c r="AR194" s="74"/>
      <c r="AS194" s="73"/>
      <c r="AW194" s="70"/>
      <c r="AX194" s="72"/>
      <c r="AZ194" s="73"/>
      <c r="BE194" s="72"/>
      <c r="BF194" s="70"/>
      <c r="BJ194" s="70"/>
      <c r="BS194" s="70"/>
      <c r="BV194" s="70"/>
      <c r="BW194" s="70"/>
      <c r="CB194" s="70"/>
      <c r="CF194" s="54"/>
      <c r="CG194" s="54"/>
      <c r="CH194" s="53"/>
      <c r="CI194" s="50"/>
      <c r="CJ194" s="51"/>
      <c r="CK194" s="70"/>
      <c r="CL194" s="51"/>
      <c r="CM194" s="71"/>
      <c r="CP194" s="70"/>
    </row>
    <row r="195" spans="1:106" s="50" customFormat="1" ht="16.5" customHeight="1" x14ac:dyDescent="0.3">
      <c r="A195" s="58">
        <v>194</v>
      </c>
      <c r="B195" s="65" t="s">
        <v>93</v>
      </c>
      <c r="C195" s="65" t="s">
        <v>97</v>
      </c>
      <c r="D195" s="65" t="s">
        <v>96</v>
      </c>
      <c r="E195" s="68">
        <v>37750000</v>
      </c>
      <c r="F195" s="60"/>
      <c r="G195" s="67"/>
      <c r="H195" s="60">
        <v>43926</v>
      </c>
      <c r="I195" s="60">
        <v>43926</v>
      </c>
      <c r="J195" s="60">
        <v>43982</v>
      </c>
      <c r="K195" s="66">
        <f t="shared" si="38"/>
        <v>56</v>
      </c>
      <c r="L195" s="65" t="s">
        <v>95</v>
      </c>
      <c r="M195" s="50" t="s">
        <v>94</v>
      </c>
      <c r="N195" s="65" t="s">
        <v>93</v>
      </c>
      <c r="O195" s="50" t="s">
        <v>92</v>
      </c>
      <c r="Q195" s="50" t="s">
        <v>91</v>
      </c>
      <c r="R195" s="50" t="s">
        <v>90</v>
      </c>
      <c r="S195" s="50" t="s">
        <v>89</v>
      </c>
      <c r="T195" s="50" t="s">
        <v>88</v>
      </c>
      <c r="U195" s="65" t="s">
        <v>87</v>
      </c>
      <c r="V195" s="65" t="s">
        <v>86</v>
      </c>
      <c r="W195" s="50" t="s">
        <v>85</v>
      </c>
      <c r="X195" s="50" t="s">
        <v>84</v>
      </c>
      <c r="Y195" s="65" t="s">
        <v>83</v>
      </c>
      <c r="Z195" s="58">
        <v>463</v>
      </c>
      <c r="AA195" s="64"/>
      <c r="AB195" s="60">
        <v>43936</v>
      </c>
      <c r="AC195" s="58">
        <v>437</v>
      </c>
      <c r="AD195" s="60">
        <v>43955</v>
      </c>
      <c r="AE195" s="60"/>
      <c r="AF195" s="51"/>
      <c r="AG195" s="63"/>
      <c r="AH195" s="62"/>
      <c r="AI195" s="62"/>
      <c r="AJ195" s="61"/>
      <c r="AK195" s="60"/>
      <c r="AL195" s="59"/>
      <c r="AM195" s="51"/>
      <c r="AN195" s="57"/>
      <c r="AO195" s="58"/>
      <c r="AP195" s="57"/>
      <c r="AR195" s="57"/>
      <c r="AS195" s="56"/>
      <c r="AU195" s="55"/>
      <c r="AV195" s="55"/>
      <c r="AW195" s="51"/>
      <c r="AX195" s="55"/>
      <c r="AZ195" s="56"/>
      <c r="BE195" s="55"/>
      <c r="BF195" s="51"/>
      <c r="BJ195" s="51"/>
      <c r="BS195" s="51"/>
      <c r="BV195" s="51"/>
      <c r="BW195" s="51"/>
      <c r="CB195" s="51"/>
      <c r="CF195" s="54"/>
      <c r="CG195" s="54"/>
      <c r="CH195" s="53"/>
      <c r="CJ195" s="51"/>
      <c r="CK195" s="51"/>
      <c r="CL195" s="51"/>
      <c r="CM195" s="52"/>
      <c r="CP195" s="51"/>
    </row>
    <row r="196" spans="1:106" ht="16.5" customHeight="1" x14ac:dyDescent="0.3">
      <c r="L196" s="38"/>
      <c r="N196" s="38"/>
      <c r="U196" s="38"/>
      <c r="V196" s="38"/>
      <c r="CF196" s="39"/>
      <c r="CG196" s="39"/>
      <c r="CH196" s="40"/>
      <c r="CM196" s="46"/>
    </row>
    <row r="197" spans="1:106" ht="16.5" customHeight="1" x14ac:dyDescent="0.3">
      <c r="L197" s="38"/>
      <c r="N197" s="38"/>
      <c r="U197" s="38"/>
      <c r="V197" s="38"/>
      <c r="CF197" s="39"/>
      <c r="CG197" s="39"/>
      <c r="CH197" s="40"/>
    </row>
    <row r="198" spans="1:106" ht="16.5" customHeight="1" x14ac:dyDescent="0.3">
      <c r="B198" s="42"/>
      <c r="C198" s="42"/>
      <c r="F198" s="43"/>
      <c r="G198" s="49"/>
      <c r="L198" s="42"/>
      <c r="N198" s="42"/>
      <c r="U198" s="38"/>
      <c r="V198" s="38"/>
      <c r="W198" s="38"/>
      <c r="X198" s="38"/>
      <c r="Y198" s="38"/>
      <c r="AF198" s="33"/>
      <c r="AH198" s="27"/>
      <c r="AL198" s="24"/>
      <c r="AM198" s="26"/>
      <c r="AO198" s="24"/>
      <c r="AR198" s="41"/>
      <c r="BA198" s="27"/>
      <c r="BC198" s="27"/>
      <c r="CF198" s="39"/>
      <c r="CG198" s="39"/>
      <c r="CH198" s="40"/>
      <c r="CI198" s="39"/>
      <c r="CM198" s="24"/>
      <c r="CP198" s="26"/>
      <c r="CQ198" s="26"/>
      <c r="CR198" s="26"/>
      <c r="CS198" s="25"/>
      <c r="CT198" s="25"/>
      <c r="CU198" s="25"/>
      <c r="CV198" s="25"/>
      <c r="CW198" s="25"/>
      <c r="CX198" s="25"/>
      <c r="CY198" s="25"/>
      <c r="CZ198" s="25"/>
      <c r="DA198" s="25"/>
      <c r="DB198" s="25"/>
    </row>
    <row r="199" spans="1:106" ht="16.5" customHeight="1" x14ac:dyDescent="0.3">
      <c r="B199" s="42"/>
      <c r="C199" s="42"/>
      <c r="F199" s="43"/>
      <c r="G199" s="49"/>
      <c r="L199" s="42"/>
      <c r="N199" s="42"/>
      <c r="U199" s="38"/>
      <c r="V199" s="38"/>
      <c r="W199" s="38"/>
      <c r="X199" s="38"/>
      <c r="Y199" s="38"/>
      <c r="AF199" s="33"/>
      <c r="AH199" s="27"/>
      <c r="AL199" s="24"/>
      <c r="AM199" s="26"/>
      <c r="AO199" s="24"/>
      <c r="AR199" s="41"/>
      <c r="CF199" s="39"/>
      <c r="CG199" s="39"/>
      <c r="CH199" s="40"/>
      <c r="CI199" s="39"/>
      <c r="CM199" s="24"/>
      <c r="CP199" s="26"/>
      <c r="CQ199" s="26"/>
      <c r="CR199" s="26"/>
      <c r="CS199" s="25"/>
      <c r="CT199" s="25"/>
      <c r="CU199" s="25"/>
      <c r="CV199" s="25"/>
      <c r="CW199" s="25"/>
      <c r="CX199" s="25"/>
      <c r="CY199" s="25"/>
      <c r="CZ199" s="25"/>
      <c r="DA199" s="25"/>
      <c r="DB199" s="25"/>
    </row>
    <row r="200" spans="1:106" ht="16.5" customHeight="1" x14ac:dyDescent="0.3">
      <c r="B200" s="42"/>
      <c r="C200" s="42"/>
      <c r="F200" s="43"/>
      <c r="G200" s="49"/>
      <c r="L200" s="42"/>
      <c r="N200" s="42"/>
      <c r="U200" s="38"/>
      <c r="V200" s="38"/>
      <c r="W200" s="38"/>
      <c r="X200" s="38"/>
      <c r="Y200" s="38"/>
      <c r="AF200" s="33"/>
      <c r="AH200" s="27"/>
      <c r="AL200" s="24"/>
      <c r="AM200" s="26"/>
      <c r="AO200" s="24"/>
      <c r="AR200" s="41"/>
      <c r="AT200" s="34"/>
      <c r="AU200" s="27"/>
      <c r="AV200" s="27"/>
      <c r="BA200" s="27"/>
      <c r="BC200" s="27"/>
      <c r="CF200" s="39"/>
      <c r="CG200" s="39"/>
      <c r="CH200" s="40"/>
      <c r="CI200" s="39"/>
      <c r="CM200" s="24"/>
      <c r="CP200" s="26"/>
      <c r="CQ200" s="26"/>
      <c r="CR200" s="26"/>
      <c r="CS200" s="25"/>
      <c r="CT200" s="25"/>
      <c r="CU200" s="25"/>
      <c r="CV200" s="25"/>
      <c r="CW200" s="25"/>
      <c r="CX200" s="25"/>
      <c r="CY200" s="25"/>
      <c r="CZ200" s="25"/>
      <c r="DA200" s="25"/>
      <c r="DB200" s="25"/>
    </row>
    <row r="201" spans="1:106" ht="16.5" customHeight="1" x14ac:dyDescent="0.3">
      <c r="B201" s="42"/>
      <c r="C201" s="42"/>
      <c r="F201" s="43"/>
      <c r="G201" s="43"/>
      <c r="L201" s="42"/>
      <c r="N201" s="42"/>
      <c r="U201" s="38"/>
      <c r="V201" s="38"/>
      <c r="W201" s="38"/>
      <c r="X201" s="38"/>
      <c r="Y201" s="38"/>
      <c r="AF201" s="33"/>
      <c r="AH201" s="27"/>
      <c r="AL201" s="24"/>
      <c r="AM201" s="26"/>
      <c r="AO201" s="24"/>
      <c r="AR201" s="41"/>
      <c r="CF201" s="39"/>
      <c r="CG201" s="39"/>
      <c r="CH201" s="40"/>
      <c r="CI201" s="39"/>
      <c r="CM201" s="24"/>
      <c r="CP201" s="26"/>
      <c r="CQ201" s="26"/>
      <c r="CR201" s="26"/>
      <c r="CS201" s="25"/>
      <c r="CT201" s="25"/>
      <c r="CU201" s="25"/>
      <c r="CV201" s="25"/>
      <c r="CW201" s="25"/>
      <c r="CX201" s="25"/>
      <c r="CY201" s="25"/>
      <c r="CZ201" s="25"/>
      <c r="DA201" s="25"/>
      <c r="DB201" s="25"/>
    </row>
    <row r="202" spans="1:106" ht="16.5" customHeight="1" x14ac:dyDescent="0.3">
      <c r="L202" s="38"/>
      <c r="N202" s="38"/>
      <c r="U202" s="38"/>
      <c r="V202" s="38"/>
      <c r="BH202" s="27"/>
      <c r="BI202" s="27"/>
      <c r="BJ202" s="33"/>
      <c r="BK202" s="27"/>
      <c r="BM202" s="26"/>
      <c r="BN202" s="27"/>
      <c r="BO202" s="27"/>
      <c r="BP202" s="27"/>
      <c r="BR202" s="27"/>
      <c r="CF202" s="39"/>
      <c r="CG202" s="39"/>
      <c r="CH202" s="40"/>
      <c r="CI202" s="39"/>
    </row>
    <row r="203" spans="1:106" ht="16.5" customHeight="1" x14ac:dyDescent="0.3">
      <c r="L203" s="38"/>
      <c r="N203" s="38"/>
      <c r="U203" s="38"/>
      <c r="V203" s="38"/>
      <c r="AQ203" s="44"/>
      <c r="CF203" s="39"/>
      <c r="CG203" s="39"/>
      <c r="CH203" s="40"/>
      <c r="CI203" s="39"/>
    </row>
    <row r="204" spans="1:106" ht="16.5" customHeight="1" x14ac:dyDescent="0.3">
      <c r="B204" s="42"/>
      <c r="C204" s="42"/>
      <c r="F204" s="43"/>
      <c r="G204" s="49"/>
      <c r="L204" s="42"/>
      <c r="N204" s="42"/>
      <c r="U204" s="38"/>
      <c r="V204" s="38"/>
      <c r="W204" s="38"/>
      <c r="X204" s="38"/>
      <c r="Y204" s="38"/>
      <c r="AF204" s="33"/>
      <c r="AH204" s="27"/>
      <c r="AL204" s="24"/>
      <c r="AM204" s="26"/>
      <c r="AO204" s="24"/>
      <c r="AR204" s="41"/>
      <c r="CF204" s="39"/>
      <c r="CG204" s="39"/>
      <c r="CH204" s="40"/>
      <c r="CI204" s="39"/>
      <c r="CM204" s="24"/>
      <c r="CP204" s="26"/>
      <c r="CQ204" s="26"/>
      <c r="CR204" s="26"/>
      <c r="CS204" s="25"/>
      <c r="CT204" s="25"/>
      <c r="CU204" s="25"/>
      <c r="CV204" s="25"/>
      <c r="CW204" s="25"/>
      <c r="CX204" s="25"/>
      <c r="CY204" s="25"/>
      <c r="CZ204" s="25"/>
      <c r="DA204" s="25"/>
      <c r="DB204" s="25"/>
    </row>
    <row r="205" spans="1:106" ht="16.5" customHeight="1" x14ac:dyDescent="0.3">
      <c r="L205" s="38"/>
      <c r="N205" s="38"/>
      <c r="U205" s="38"/>
      <c r="V205" s="38"/>
      <c r="AQ205" s="44"/>
      <c r="CF205" s="39"/>
      <c r="CG205" s="39"/>
      <c r="CH205" s="40"/>
      <c r="CI205" s="39"/>
    </row>
    <row r="206" spans="1:106" ht="16.5" customHeight="1" x14ac:dyDescent="0.3">
      <c r="L206" s="38"/>
      <c r="N206" s="38"/>
      <c r="AQ206" s="44"/>
      <c r="CF206" s="39"/>
      <c r="CG206" s="39"/>
      <c r="CH206" s="40"/>
      <c r="CI206" s="39"/>
      <c r="CM206" s="46"/>
    </row>
    <row r="207" spans="1:106" ht="16.5" customHeight="1" x14ac:dyDescent="0.3">
      <c r="B207" s="42"/>
      <c r="C207" s="42"/>
      <c r="F207" s="43"/>
      <c r="G207" s="43"/>
      <c r="L207" s="42"/>
      <c r="N207" s="42"/>
      <c r="U207" s="47"/>
      <c r="V207" s="47"/>
      <c r="W207" s="38"/>
      <c r="X207" s="38"/>
      <c r="Y207" s="38"/>
      <c r="AF207" s="33"/>
      <c r="AH207" s="27"/>
      <c r="AL207" s="24"/>
      <c r="AM207" s="26"/>
      <c r="AO207" s="24"/>
      <c r="AR207" s="41"/>
      <c r="CF207" s="39"/>
      <c r="CG207" s="39"/>
      <c r="CH207" s="40"/>
      <c r="CI207" s="39"/>
      <c r="CM207" s="27"/>
      <c r="CP207" s="26"/>
      <c r="CQ207" s="26"/>
      <c r="CR207" s="26"/>
      <c r="CS207" s="25"/>
      <c r="CT207" s="25"/>
      <c r="CU207" s="25"/>
      <c r="CV207" s="25"/>
      <c r="CW207" s="25"/>
      <c r="CX207" s="25"/>
      <c r="CY207" s="25"/>
      <c r="CZ207" s="25"/>
      <c r="DA207" s="25"/>
      <c r="DB207" s="25"/>
    </row>
    <row r="208" spans="1:106" ht="16.5" customHeight="1" x14ac:dyDescent="0.3">
      <c r="L208" s="38"/>
      <c r="N208" s="38"/>
      <c r="U208" s="38"/>
      <c r="V208" s="38"/>
      <c r="CF208" s="39"/>
      <c r="CG208" s="39"/>
      <c r="CH208" s="40"/>
      <c r="CI208" s="39"/>
      <c r="CM208" s="46"/>
    </row>
    <row r="209" spans="2:106" ht="16.5" customHeight="1" x14ac:dyDescent="0.3">
      <c r="L209" s="38"/>
      <c r="N209" s="38"/>
      <c r="U209" s="38"/>
      <c r="V209" s="38"/>
      <c r="CF209" s="39"/>
      <c r="CG209" s="39"/>
      <c r="CH209" s="40"/>
      <c r="CI209" s="39"/>
      <c r="CM209" s="46"/>
    </row>
    <row r="210" spans="2:106" ht="16.5" customHeight="1" x14ac:dyDescent="0.3">
      <c r="B210" s="42"/>
      <c r="C210" s="42"/>
      <c r="F210" s="43"/>
      <c r="G210" s="43"/>
      <c r="L210" s="42"/>
      <c r="N210" s="42"/>
      <c r="U210" s="38"/>
      <c r="V210" s="38"/>
      <c r="W210" s="38"/>
      <c r="X210" s="38"/>
      <c r="Y210" s="38"/>
      <c r="AF210" s="33"/>
      <c r="AH210" s="27"/>
      <c r="AL210" s="24"/>
      <c r="AM210" s="26"/>
      <c r="AO210" s="24"/>
      <c r="AR210" s="41"/>
      <c r="CF210" s="39"/>
      <c r="CG210" s="39"/>
      <c r="CH210" s="40"/>
      <c r="CI210" s="39"/>
      <c r="CM210" s="27"/>
      <c r="CN210" s="38"/>
      <c r="CO210" s="38"/>
      <c r="CP210" s="26"/>
      <c r="CQ210" s="26"/>
      <c r="CR210" s="26"/>
      <c r="CS210" s="25"/>
      <c r="CT210" s="25"/>
      <c r="CU210" s="25"/>
      <c r="CV210" s="25"/>
      <c r="CW210" s="25"/>
      <c r="CX210" s="25"/>
      <c r="CY210" s="25"/>
      <c r="CZ210" s="25"/>
      <c r="DA210" s="25"/>
      <c r="DB210" s="25"/>
    </row>
    <row r="211" spans="2:106" ht="16.5" customHeight="1" x14ac:dyDescent="0.3">
      <c r="L211" s="38"/>
      <c r="N211" s="38"/>
      <c r="U211" s="38"/>
      <c r="V211" s="38"/>
      <c r="CF211" s="39"/>
      <c r="CG211" s="39"/>
      <c r="CH211" s="40"/>
      <c r="CI211" s="39"/>
      <c r="CM211" s="46"/>
    </row>
    <row r="212" spans="2:106" ht="16.5" customHeight="1" x14ac:dyDescent="0.3">
      <c r="B212" s="42"/>
      <c r="C212" s="42"/>
      <c r="F212" s="43"/>
      <c r="G212" s="43"/>
      <c r="L212" s="42"/>
      <c r="N212" s="42"/>
      <c r="U212" s="38"/>
      <c r="V212" s="38"/>
      <c r="W212" s="38"/>
      <c r="X212" s="38"/>
      <c r="Y212" s="38"/>
      <c r="AF212" s="33"/>
      <c r="AH212" s="27"/>
      <c r="AL212" s="24"/>
      <c r="AM212" s="26"/>
      <c r="AO212" s="24"/>
      <c r="AR212" s="41"/>
      <c r="CF212" s="39"/>
      <c r="CG212" s="39"/>
      <c r="CH212" s="40"/>
      <c r="CI212" s="39"/>
      <c r="CM212" s="27"/>
      <c r="CN212" s="38"/>
      <c r="CO212" s="38"/>
      <c r="CP212" s="26"/>
      <c r="CQ212" s="26"/>
      <c r="CR212" s="26"/>
      <c r="CS212" s="25"/>
      <c r="CT212" s="25"/>
      <c r="CU212" s="25"/>
      <c r="CV212" s="25"/>
      <c r="CW212" s="25"/>
      <c r="CX212" s="25"/>
      <c r="CY212" s="25"/>
      <c r="CZ212" s="25"/>
      <c r="DA212" s="25"/>
      <c r="DB212" s="25"/>
    </row>
    <row r="213" spans="2:106" ht="16.5" customHeight="1" x14ac:dyDescent="0.3">
      <c r="B213" s="42"/>
      <c r="C213" s="42"/>
      <c r="F213" s="43"/>
      <c r="G213" s="43"/>
      <c r="L213" s="42"/>
      <c r="N213" s="42"/>
      <c r="U213" s="38"/>
      <c r="V213" s="38"/>
      <c r="W213" s="38"/>
      <c r="X213" s="38"/>
      <c r="Y213" s="38"/>
      <c r="AF213" s="33"/>
      <c r="AH213" s="27"/>
      <c r="AL213" s="24"/>
      <c r="AM213" s="26"/>
      <c r="AO213" s="24"/>
      <c r="AR213" s="41"/>
      <c r="CF213" s="39"/>
      <c r="CG213" s="39"/>
      <c r="CH213" s="40"/>
      <c r="CI213" s="39"/>
      <c r="CM213" s="24"/>
      <c r="CP213" s="26"/>
      <c r="CQ213" s="26"/>
      <c r="CR213" s="26"/>
      <c r="CS213" s="25"/>
      <c r="CT213" s="25"/>
      <c r="CU213" s="25"/>
      <c r="CV213" s="25"/>
      <c r="CW213" s="25"/>
      <c r="CX213" s="25"/>
      <c r="CY213" s="25"/>
      <c r="CZ213" s="25"/>
      <c r="DA213" s="25"/>
      <c r="DB213" s="25"/>
    </row>
    <row r="214" spans="2:106" ht="16.5" customHeight="1" x14ac:dyDescent="0.3">
      <c r="B214" s="42"/>
      <c r="C214" s="42"/>
      <c r="F214" s="43"/>
      <c r="G214" s="43"/>
      <c r="L214" s="42"/>
      <c r="N214" s="42"/>
      <c r="U214" s="38"/>
      <c r="V214" s="38"/>
      <c r="W214" s="38"/>
      <c r="X214" s="38"/>
      <c r="Y214" s="38"/>
      <c r="AF214" s="33"/>
      <c r="AH214" s="27"/>
      <c r="AL214" s="24"/>
      <c r="AM214" s="26"/>
      <c r="AO214" s="24"/>
      <c r="AR214" s="41"/>
      <c r="CF214" s="39"/>
      <c r="CG214" s="39"/>
      <c r="CH214" s="40"/>
      <c r="CI214" s="39"/>
      <c r="CM214" s="24"/>
      <c r="CP214" s="26"/>
      <c r="CQ214" s="26"/>
      <c r="CR214" s="26"/>
      <c r="CS214" s="25"/>
      <c r="CT214" s="25"/>
      <c r="CU214" s="25"/>
      <c r="CV214" s="25"/>
      <c r="CW214" s="25"/>
      <c r="CX214" s="25"/>
      <c r="CY214" s="25"/>
      <c r="CZ214" s="25"/>
      <c r="DA214" s="25"/>
      <c r="DB214" s="25"/>
    </row>
    <row r="215" spans="2:106" ht="16.5" customHeight="1" x14ac:dyDescent="0.3">
      <c r="B215" s="42"/>
      <c r="C215" s="42"/>
      <c r="F215" s="43"/>
      <c r="G215" s="43"/>
      <c r="L215" s="42"/>
      <c r="N215" s="42"/>
      <c r="U215" s="38"/>
      <c r="V215" s="38"/>
      <c r="W215" s="38"/>
      <c r="X215" s="38"/>
      <c r="Y215" s="38"/>
      <c r="AF215" s="33"/>
      <c r="AH215" s="27"/>
      <c r="AL215" s="24"/>
      <c r="AM215" s="26"/>
      <c r="AO215" s="24"/>
      <c r="AR215" s="41"/>
      <c r="CF215" s="39"/>
      <c r="CG215" s="39"/>
      <c r="CH215" s="40"/>
      <c r="CI215" s="39"/>
      <c r="CM215" s="24"/>
      <c r="CP215" s="26"/>
      <c r="CQ215" s="26"/>
      <c r="CR215" s="26"/>
      <c r="CS215" s="25"/>
      <c r="CT215" s="25"/>
      <c r="CU215" s="25"/>
      <c r="CV215" s="25"/>
      <c r="CW215" s="25"/>
      <c r="CX215" s="25"/>
      <c r="CY215" s="25"/>
      <c r="CZ215" s="25"/>
      <c r="DA215" s="25"/>
      <c r="DB215" s="25"/>
    </row>
    <row r="216" spans="2:106" ht="16.5" customHeight="1" x14ac:dyDescent="0.3">
      <c r="B216" s="42"/>
      <c r="C216" s="42"/>
      <c r="F216" s="43"/>
      <c r="G216" s="43"/>
      <c r="L216" s="42"/>
      <c r="N216" s="42"/>
      <c r="U216" s="38"/>
      <c r="V216" s="38"/>
      <c r="W216" s="38"/>
      <c r="X216" s="38"/>
      <c r="Y216" s="38"/>
      <c r="AF216" s="33"/>
      <c r="AH216" s="27"/>
      <c r="AL216" s="24"/>
      <c r="AM216" s="26"/>
      <c r="AO216" s="24"/>
      <c r="AR216" s="41"/>
      <c r="CF216" s="39"/>
      <c r="CG216" s="39"/>
      <c r="CH216" s="40"/>
      <c r="CI216" s="39"/>
      <c r="CM216" s="24"/>
      <c r="CP216" s="26"/>
      <c r="CQ216" s="26"/>
      <c r="CR216" s="26"/>
      <c r="CS216" s="25"/>
      <c r="CT216" s="25"/>
      <c r="CU216" s="25"/>
      <c r="CV216" s="25"/>
      <c r="CW216" s="25"/>
      <c r="CX216" s="25"/>
      <c r="CY216" s="25"/>
      <c r="CZ216" s="25"/>
      <c r="DA216" s="25"/>
      <c r="DB216" s="25"/>
    </row>
    <row r="217" spans="2:106" ht="16.5" customHeight="1" x14ac:dyDescent="0.3">
      <c r="B217" s="42"/>
      <c r="C217" s="42"/>
      <c r="F217" s="43"/>
      <c r="G217" s="43"/>
      <c r="L217" s="42"/>
      <c r="N217" s="42"/>
      <c r="U217" s="38"/>
      <c r="V217" s="38"/>
      <c r="W217" s="38"/>
      <c r="X217" s="38"/>
      <c r="Y217" s="38"/>
      <c r="AF217" s="33"/>
      <c r="AH217" s="27"/>
      <c r="AL217" s="24"/>
      <c r="AM217" s="26"/>
      <c r="AO217" s="24"/>
      <c r="AR217" s="41"/>
      <c r="CF217" s="39"/>
      <c r="CG217" s="39"/>
      <c r="CH217" s="40"/>
      <c r="CI217" s="39"/>
      <c r="CM217" s="24"/>
      <c r="CP217" s="26"/>
      <c r="CQ217" s="26"/>
      <c r="CR217" s="26"/>
      <c r="CS217" s="25"/>
      <c r="CT217" s="25"/>
      <c r="CU217" s="25"/>
      <c r="CV217" s="25"/>
      <c r="CW217" s="25"/>
      <c r="CX217" s="25"/>
      <c r="CY217" s="25"/>
      <c r="CZ217" s="25"/>
      <c r="DA217" s="25"/>
      <c r="DB217" s="25"/>
    </row>
    <row r="218" spans="2:106" ht="16.5" customHeight="1" x14ac:dyDescent="0.3">
      <c r="L218" s="38"/>
      <c r="N218" s="38"/>
      <c r="U218" s="38"/>
      <c r="V218" s="38"/>
      <c r="AQ218" s="44"/>
      <c r="CF218" s="39"/>
      <c r="CG218" s="39"/>
      <c r="CH218" s="40"/>
    </row>
    <row r="219" spans="2:106" ht="16.5" customHeight="1" x14ac:dyDescent="0.3">
      <c r="L219" s="38"/>
      <c r="N219" s="38"/>
      <c r="U219" s="38"/>
      <c r="V219" s="38"/>
      <c r="AQ219" s="44"/>
      <c r="CF219" s="39"/>
      <c r="CG219" s="39"/>
      <c r="CH219" s="40"/>
    </row>
    <row r="220" spans="2:106" ht="16.5" customHeight="1" x14ac:dyDescent="0.3">
      <c r="B220" s="42"/>
      <c r="C220" s="42"/>
      <c r="F220" s="43"/>
      <c r="G220" s="43"/>
      <c r="L220" s="42"/>
      <c r="N220" s="42"/>
      <c r="U220" s="38"/>
      <c r="V220" s="38"/>
      <c r="W220" s="38"/>
      <c r="X220" s="38"/>
      <c r="Y220" s="38"/>
      <c r="AF220" s="33"/>
      <c r="AH220" s="27"/>
      <c r="AL220" s="24"/>
      <c r="AM220" s="26"/>
      <c r="AO220" s="24"/>
      <c r="AR220" s="41"/>
      <c r="CF220" s="39"/>
      <c r="CG220" s="39"/>
      <c r="CH220" s="40"/>
      <c r="CI220" s="39"/>
      <c r="CM220" s="24"/>
      <c r="CP220" s="26"/>
      <c r="CQ220" s="26"/>
      <c r="CR220" s="26"/>
      <c r="CS220" s="25"/>
      <c r="CT220" s="25"/>
      <c r="CU220" s="25"/>
      <c r="CV220" s="25"/>
      <c r="CW220" s="25"/>
      <c r="CX220" s="25"/>
      <c r="CY220" s="25"/>
      <c r="CZ220" s="25"/>
      <c r="DA220" s="25"/>
      <c r="DB220" s="25"/>
    </row>
    <row r="221" spans="2:106" ht="16.5" customHeight="1" x14ac:dyDescent="0.3">
      <c r="B221" s="42"/>
      <c r="C221" s="42"/>
      <c r="F221" s="43"/>
      <c r="G221" s="43"/>
      <c r="L221" s="42"/>
      <c r="N221" s="42"/>
      <c r="U221" s="38"/>
      <c r="V221" s="38"/>
      <c r="W221" s="38"/>
      <c r="X221" s="38"/>
      <c r="Y221" s="38"/>
      <c r="AF221" s="33"/>
      <c r="AH221" s="27"/>
      <c r="AL221" s="24"/>
      <c r="AM221" s="26"/>
      <c r="AO221" s="24"/>
      <c r="AR221" s="41"/>
      <c r="BA221" s="27"/>
      <c r="CF221" s="39"/>
      <c r="CG221" s="39"/>
      <c r="CH221" s="40"/>
      <c r="CI221" s="39"/>
      <c r="CM221" s="24"/>
      <c r="CP221" s="26"/>
      <c r="CQ221" s="26"/>
      <c r="CR221" s="26"/>
      <c r="CS221" s="25"/>
      <c r="CT221" s="25"/>
      <c r="CU221" s="25"/>
      <c r="CV221" s="25"/>
      <c r="CW221" s="25"/>
      <c r="CX221" s="25"/>
      <c r="CY221" s="25"/>
      <c r="CZ221" s="25"/>
      <c r="DA221" s="25"/>
      <c r="DB221" s="25"/>
    </row>
    <row r="222" spans="2:106" ht="16.5" customHeight="1" x14ac:dyDescent="0.3">
      <c r="L222" s="38"/>
      <c r="N222" s="38"/>
      <c r="U222" s="38"/>
      <c r="V222" s="38"/>
      <c r="CF222" s="39"/>
      <c r="CG222" s="39"/>
      <c r="CH222" s="40"/>
    </row>
    <row r="223" spans="2:106" ht="16.5" customHeight="1" x14ac:dyDescent="0.3">
      <c r="L223" s="38"/>
      <c r="N223" s="38"/>
      <c r="U223" s="38"/>
      <c r="V223" s="38"/>
      <c r="Y223" s="38"/>
      <c r="AQ223" s="44"/>
      <c r="CF223" s="39"/>
      <c r="CG223" s="39"/>
      <c r="CH223" s="40"/>
    </row>
    <row r="224" spans="2:106" ht="16.5" customHeight="1" x14ac:dyDescent="0.3">
      <c r="L224" s="38"/>
      <c r="N224" s="38"/>
      <c r="O224" s="38"/>
      <c r="U224" s="38"/>
      <c r="V224" s="38"/>
      <c r="Y224" s="38"/>
      <c r="AQ224" s="44"/>
      <c r="CF224" s="39"/>
      <c r="CG224" s="39"/>
      <c r="CH224" s="40"/>
    </row>
    <row r="225" spans="2:106" ht="16.5" customHeight="1" x14ac:dyDescent="0.3">
      <c r="B225" s="42"/>
      <c r="C225" s="42"/>
      <c r="F225" s="43"/>
      <c r="G225" s="43"/>
      <c r="L225" s="42"/>
      <c r="N225" s="42"/>
      <c r="U225" s="38"/>
      <c r="V225" s="38"/>
      <c r="W225" s="38"/>
      <c r="X225" s="38"/>
      <c r="Y225" s="38"/>
      <c r="AF225" s="33"/>
      <c r="AH225" s="27"/>
      <c r="AL225" s="24"/>
      <c r="AM225" s="26"/>
      <c r="AO225" s="24"/>
      <c r="AR225" s="41"/>
      <c r="AT225" s="34"/>
      <c r="AU225" s="27"/>
      <c r="AV225" s="27"/>
      <c r="BA225" s="27"/>
      <c r="BC225" s="27"/>
      <c r="CF225" s="39"/>
      <c r="CG225" s="39"/>
      <c r="CH225" s="40"/>
      <c r="CI225" s="39"/>
      <c r="CM225" s="24"/>
      <c r="CP225" s="26"/>
      <c r="CQ225" s="26"/>
      <c r="CR225" s="26"/>
      <c r="CS225" s="25"/>
      <c r="CT225" s="25"/>
      <c r="CU225" s="25"/>
      <c r="CV225" s="25"/>
      <c r="CW225" s="25"/>
      <c r="CX225" s="25"/>
      <c r="CY225" s="25"/>
      <c r="CZ225" s="25"/>
      <c r="DA225" s="25"/>
      <c r="DB225" s="25"/>
    </row>
    <row r="226" spans="2:106" ht="16.5" customHeight="1" x14ac:dyDescent="0.3">
      <c r="B226" s="42"/>
      <c r="C226" s="42"/>
      <c r="F226" s="43"/>
      <c r="G226" s="43"/>
      <c r="L226" s="42"/>
      <c r="N226" s="42"/>
      <c r="U226" s="38"/>
      <c r="V226" s="38"/>
      <c r="W226" s="38"/>
      <c r="X226" s="38"/>
      <c r="Y226" s="38"/>
      <c r="AF226" s="33"/>
      <c r="AH226" s="27"/>
      <c r="AL226" s="24"/>
      <c r="AM226" s="26"/>
      <c r="AO226" s="24"/>
      <c r="AR226" s="41"/>
      <c r="AU226" s="27"/>
      <c r="AV226" s="27"/>
      <c r="CF226" s="39"/>
      <c r="CG226" s="39"/>
      <c r="CH226" s="40"/>
      <c r="CI226" s="39"/>
      <c r="CM226" s="24"/>
      <c r="CP226" s="26"/>
      <c r="CQ226" s="26"/>
      <c r="CR226" s="26"/>
      <c r="CS226" s="25"/>
      <c r="CT226" s="25"/>
      <c r="CU226" s="25"/>
      <c r="CV226" s="25"/>
      <c r="CW226" s="25"/>
      <c r="CX226" s="25"/>
      <c r="CY226" s="25"/>
      <c r="CZ226" s="25"/>
      <c r="DA226" s="25"/>
      <c r="DB226" s="25"/>
    </row>
    <row r="227" spans="2:106" ht="16.5" customHeight="1" x14ac:dyDescent="0.3">
      <c r="F227" s="43"/>
      <c r="G227" s="43"/>
      <c r="L227" s="38"/>
      <c r="N227" s="38"/>
      <c r="U227" s="38"/>
      <c r="V227" s="38"/>
      <c r="W227" s="38"/>
      <c r="X227" s="38"/>
      <c r="Y227" s="38"/>
      <c r="AF227" s="33"/>
      <c r="AH227" s="27"/>
      <c r="AL227" s="24"/>
      <c r="AM227" s="26"/>
      <c r="AO227" s="24"/>
      <c r="AR227" s="41"/>
      <c r="CF227" s="39"/>
      <c r="CG227" s="39"/>
      <c r="CH227" s="40"/>
      <c r="CI227" s="39"/>
      <c r="CM227" s="24"/>
      <c r="CP227" s="26"/>
      <c r="CQ227" s="26"/>
      <c r="CR227" s="26"/>
      <c r="CS227" s="25"/>
      <c r="CT227" s="25"/>
      <c r="CU227" s="25"/>
      <c r="CV227" s="25"/>
      <c r="CW227" s="25"/>
      <c r="CX227" s="25"/>
      <c r="CY227" s="25"/>
      <c r="CZ227" s="25"/>
      <c r="DA227" s="25"/>
      <c r="DB227" s="25"/>
    </row>
    <row r="228" spans="2:106" ht="16.5" customHeight="1" x14ac:dyDescent="0.3">
      <c r="L228" s="38"/>
      <c r="M228" s="38"/>
      <c r="N228" s="38"/>
      <c r="U228" s="38"/>
      <c r="V228" s="38"/>
      <c r="AQ228" s="44"/>
      <c r="CF228" s="39"/>
      <c r="CG228" s="39"/>
      <c r="CH228" s="40"/>
    </row>
    <row r="229" spans="2:106" ht="16.5" customHeight="1" x14ac:dyDescent="0.3">
      <c r="B229" s="42"/>
      <c r="C229" s="42"/>
      <c r="F229" s="43"/>
      <c r="G229" s="43"/>
      <c r="L229" s="42"/>
      <c r="N229" s="42"/>
      <c r="U229" s="38"/>
      <c r="V229" s="38"/>
      <c r="W229" s="38"/>
      <c r="X229" s="38"/>
      <c r="Y229" s="38"/>
      <c r="AF229" s="33"/>
      <c r="AH229" s="27"/>
      <c r="AL229" s="24"/>
      <c r="AM229" s="26"/>
      <c r="AO229" s="24"/>
      <c r="AR229" s="41"/>
      <c r="CF229" s="39"/>
      <c r="CG229" s="39"/>
      <c r="CH229" s="40"/>
      <c r="CI229" s="39"/>
      <c r="CM229" s="24"/>
      <c r="CP229" s="26"/>
      <c r="CQ229" s="26"/>
      <c r="CR229" s="26"/>
      <c r="CS229" s="25"/>
      <c r="CT229" s="25"/>
      <c r="CU229" s="25"/>
      <c r="CV229" s="25"/>
      <c r="CW229" s="25"/>
      <c r="CX229" s="25"/>
      <c r="CY229" s="25"/>
      <c r="CZ229" s="25"/>
      <c r="DA229" s="25"/>
      <c r="DB229" s="25"/>
    </row>
    <row r="230" spans="2:106" ht="16.5" customHeight="1" x14ac:dyDescent="0.3">
      <c r="B230" s="42"/>
      <c r="C230" s="42"/>
      <c r="F230" s="43"/>
      <c r="G230" s="43"/>
      <c r="L230" s="42"/>
      <c r="N230" s="42"/>
      <c r="U230" s="38"/>
      <c r="V230" s="38"/>
      <c r="W230" s="38"/>
      <c r="X230" s="38"/>
      <c r="Y230" s="38"/>
      <c r="AF230" s="33"/>
      <c r="AH230" s="27"/>
      <c r="AL230" s="24"/>
      <c r="AM230" s="26"/>
      <c r="AO230" s="24"/>
      <c r="AR230" s="41"/>
      <c r="CF230" s="39"/>
      <c r="CG230" s="39"/>
      <c r="CH230" s="40"/>
      <c r="CI230" s="39"/>
      <c r="CM230" s="24"/>
      <c r="CP230" s="26"/>
      <c r="CQ230" s="26"/>
      <c r="CR230" s="26"/>
      <c r="CS230" s="25"/>
      <c r="CT230" s="25"/>
      <c r="CU230" s="25"/>
      <c r="CV230" s="25"/>
      <c r="CW230" s="25"/>
      <c r="CX230" s="25"/>
      <c r="CY230" s="25"/>
      <c r="CZ230" s="25"/>
      <c r="DA230" s="25"/>
      <c r="DB230" s="25"/>
    </row>
    <row r="231" spans="2:106" ht="16.5" customHeight="1" x14ac:dyDescent="0.3">
      <c r="L231" s="38"/>
      <c r="N231" s="38"/>
      <c r="U231" s="38"/>
      <c r="V231" s="38"/>
      <c r="AQ231" s="44"/>
      <c r="CF231" s="39"/>
      <c r="CG231" s="39"/>
      <c r="CH231" s="40"/>
    </row>
    <row r="232" spans="2:106" ht="16.5" customHeight="1" x14ac:dyDescent="0.3">
      <c r="L232" s="38"/>
      <c r="N232" s="38"/>
      <c r="U232" s="38"/>
      <c r="V232" s="38"/>
      <c r="AQ232" s="44"/>
      <c r="CF232" s="39"/>
      <c r="CG232" s="39"/>
      <c r="CH232" s="40"/>
    </row>
    <row r="233" spans="2:106" ht="16.5" customHeight="1" x14ac:dyDescent="0.3">
      <c r="B233" s="42"/>
      <c r="C233" s="42"/>
      <c r="F233" s="43"/>
      <c r="G233" s="43"/>
      <c r="L233" s="42"/>
      <c r="N233" s="42"/>
      <c r="U233" s="38"/>
      <c r="V233" s="38"/>
      <c r="W233" s="38"/>
      <c r="X233" s="38"/>
      <c r="Y233" s="38"/>
      <c r="AF233" s="33"/>
      <c r="AH233" s="27"/>
      <c r="AL233" s="24"/>
      <c r="AM233" s="26"/>
      <c r="AO233" s="24"/>
      <c r="AR233" s="41"/>
      <c r="CF233" s="39"/>
      <c r="CG233" s="39"/>
      <c r="CH233" s="40"/>
      <c r="CI233" s="39"/>
      <c r="CM233" s="24"/>
      <c r="CP233" s="26"/>
      <c r="CQ233" s="26"/>
      <c r="CR233" s="26"/>
      <c r="CS233" s="25"/>
      <c r="CT233" s="25"/>
      <c r="CU233" s="25"/>
      <c r="CV233" s="25"/>
      <c r="CW233" s="25"/>
      <c r="CX233" s="25"/>
      <c r="CY233" s="25"/>
      <c r="CZ233" s="25"/>
      <c r="DA233" s="25"/>
      <c r="DB233" s="25"/>
    </row>
    <row r="234" spans="2:106" ht="16.5" customHeight="1" x14ac:dyDescent="0.3">
      <c r="B234" s="42"/>
      <c r="C234" s="42"/>
      <c r="F234" s="43"/>
      <c r="G234" s="43"/>
      <c r="N234" s="42"/>
      <c r="U234" s="38"/>
      <c r="V234" s="38"/>
      <c r="W234" s="38"/>
      <c r="X234" s="38"/>
      <c r="Y234" s="38"/>
      <c r="AF234" s="33"/>
      <c r="AH234" s="27"/>
      <c r="AL234" s="24"/>
      <c r="AM234" s="26"/>
      <c r="AO234" s="24"/>
      <c r="AR234" s="41"/>
      <c r="CF234" s="39"/>
      <c r="CG234" s="39"/>
      <c r="CH234" s="40"/>
      <c r="CI234" s="39"/>
      <c r="CM234" s="24"/>
      <c r="CP234" s="26"/>
      <c r="CQ234" s="26"/>
      <c r="CR234" s="26"/>
      <c r="CS234" s="25"/>
      <c r="CT234" s="25"/>
      <c r="CU234" s="25"/>
      <c r="CV234" s="25"/>
      <c r="CW234" s="25"/>
      <c r="CX234" s="25"/>
      <c r="CY234" s="25"/>
      <c r="CZ234" s="25"/>
      <c r="DA234" s="25"/>
      <c r="DB234" s="25"/>
    </row>
    <row r="235" spans="2:106" ht="16.5" customHeight="1" x14ac:dyDescent="0.3">
      <c r="L235" s="38"/>
      <c r="N235" s="38"/>
      <c r="U235" s="38"/>
      <c r="V235" s="38"/>
      <c r="AQ235" s="44"/>
      <c r="CF235" s="39"/>
      <c r="CG235" s="39"/>
      <c r="CH235" s="40"/>
    </row>
    <row r="236" spans="2:106" ht="16.5" customHeight="1" x14ac:dyDescent="0.3">
      <c r="L236" s="38"/>
      <c r="N236" s="42"/>
      <c r="U236" s="38"/>
      <c r="V236" s="38"/>
      <c r="CF236" s="39"/>
      <c r="CG236" s="39"/>
      <c r="CH236" s="40"/>
      <c r="CM236" s="46"/>
    </row>
    <row r="237" spans="2:106" ht="16.5" customHeight="1" x14ac:dyDescent="0.3">
      <c r="L237" s="38"/>
      <c r="N237" s="42"/>
      <c r="U237" s="38"/>
      <c r="V237" s="38"/>
      <c r="CF237" s="39"/>
      <c r="CG237" s="39"/>
      <c r="CH237" s="40"/>
      <c r="CM237" s="46"/>
    </row>
    <row r="238" spans="2:106" ht="16.5" customHeight="1" x14ac:dyDescent="0.3">
      <c r="L238" s="38"/>
      <c r="N238" s="42"/>
      <c r="U238" s="38"/>
      <c r="V238" s="38"/>
      <c r="CF238" s="39"/>
      <c r="CG238" s="39"/>
      <c r="CH238" s="40"/>
      <c r="CM238" s="46"/>
    </row>
    <row r="239" spans="2:106" ht="16.5" customHeight="1" x14ac:dyDescent="0.3">
      <c r="L239" s="38"/>
      <c r="N239" s="42"/>
      <c r="U239" s="38"/>
      <c r="V239" s="38"/>
      <c r="CF239" s="39"/>
      <c r="CG239" s="39"/>
      <c r="CH239" s="40"/>
      <c r="CM239" s="46"/>
    </row>
    <row r="240" spans="2:106" ht="16.5" customHeight="1" x14ac:dyDescent="0.3">
      <c r="L240" s="38"/>
      <c r="N240" s="42"/>
      <c r="U240" s="38"/>
      <c r="V240" s="38"/>
      <c r="CF240" s="39"/>
      <c r="CG240" s="39"/>
      <c r="CH240" s="40"/>
      <c r="CM240" s="46"/>
    </row>
    <row r="241" spans="2:106" ht="16.5" customHeight="1" x14ac:dyDescent="0.3">
      <c r="L241" s="38"/>
      <c r="N241" s="42"/>
      <c r="U241" s="38"/>
      <c r="V241" s="38"/>
      <c r="AQ241" s="44"/>
      <c r="CF241" s="39"/>
      <c r="CG241" s="39"/>
      <c r="CH241" s="40"/>
    </row>
    <row r="242" spans="2:106" ht="16.5" customHeight="1" x14ac:dyDescent="0.3">
      <c r="L242" s="38"/>
      <c r="N242" s="42"/>
      <c r="U242" s="38"/>
      <c r="V242" s="38"/>
      <c r="CF242" s="39"/>
      <c r="CG242" s="39"/>
      <c r="CH242" s="40"/>
      <c r="CM242" s="46"/>
    </row>
    <row r="243" spans="2:106" ht="16.5" customHeight="1" x14ac:dyDescent="0.3">
      <c r="L243" s="38"/>
      <c r="N243" s="42"/>
      <c r="U243" s="38"/>
      <c r="V243" s="38"/>
      <c r="CF243" s="39"/>
      <c r="CG243" s="39"/>
      <c r="CH243" s="40"/>
      <c r="CM243" s="46"/>
    </row>
    <row r="244" spans="2:106" ht="16.5" customHeight="1" x14ac:dyDescent="0.3">
      <c r="L244" s="38"/>
      <c r="N244" s="38"/>
      <c r="U244" s="38"/>
      <c r="V244" s="38"/>
      <c r="AQ244" s="44"/>
      <c r="CF244" s="39"/>
      <c r="CG244" s="39"/>
      <c r="CH244" s="40"/>
    </row>
    <row r="245" spans="2:106" ht="16.5" customHeight="1" x14ac:dyDescent="0.3">
      <c r="L245" s="38"/>
      <c r="N245" s="38"/>
      <c r="U245" s="38"/>
      <c r="V245" s="38"/>
      <c r="CF245" s="39"/>
      <c r="CG245" s="39"/>
      <c r="CH245" s="40"/>
      <c r="CM245" s="46"/>
    </row>
    <row r="246" spans="2:106" ht="16.5" customHeight="1" x14ac:dyDescent="0.3">
      <c r="L246" s="38"/>
      <c r="N246" s="38"/>
      <c r="V246" s="47"/>
      <c r="CF246" s="39"/>
      <c r="CG246" s="39"/>
      <c r="CH246" s="40"/>
    </row>
    <row r="247" spans="2:106" ht="16.5" customHeight="1" x14ac:dyDescent="0.3">
      <c r="L247" s="38"/>
      <c r="N247" s="38"/>
      <c r="U247" s="38"/>
      <c r="V247" s="38"/>
      <c r="AQ247" s="44"/>
      <c r="CF247" s="39"/>
      <c r="CG247" s="39"/>
      <c r="CH247" s="40"/>
    </row>
    <row r="248" spans="2:106" ht="16.5" customHeight="1" x14ac:dyDescent="0.3">
      <c r="L248" s="38"/>
      <c r="N248" s="38"/>
      <c r="U248" s="38"/>
      <c r="V248" s="38"/>
      <c r="AQ248" s="44"/>
      <c r="CF248" s="39"/>
      <c r="CG248" s="39"/>
      <c r="CH248" s="40"/>
    </row>
    <row r="249" spans="2:106" ht="16.5" customHeight="1" x14ac:dyDescent="0.3">
      <c r="L249" s="38"/>
      <c r="N249" s="38"/>
      <c r="U249" s="38"/>
      <c r="V249" s="38"/>
      <c r="AQ249" s="44"/>
      <c r="CF249" s="39"/>
      <c r="CG249" s="39"/>
      <c r="CH249" s="40"/>
    </row>
    <row r="250" spans="2:106" ht="17.25" customHeight="1" x14ac:dyDescent="0.3">
      <c r="B250" s="42"/>
      <c r="C250" s="42"/>
      <c r="F250" s="43"/>
      <c r="G250" s="49"/>
      <c r="L250" s="42"/>
      <c r="N250" s="42"/>
      <c r="U250" s="38"/>
      <c r="V250" s="38"/>
      <c r="W250" s="38"/>
      <c r="X250" s="38"/>
      <c r="Y250" s="38"/>
      <c r="AF250" s="33"/>
      <c r="AH250" s="27"/>
      <c r="AL250" s="24"/>
      <c r="AM250" s="26"/>
      <c r="AO250" s="24"/>
      <c r="AR250" s="41"/>
      <c r="CF250" s="39"/>
      <c r="CG250" s="39"/>
      <c r="CH250" s="40"/>
      <c r="CI250" s="39"/>
      <c r="CM250" s="24"/>
      <c r="CP250" s="26"/>
      <c r="CQ250" s="26"/>
      <c r="CR250" s="26"/>
      <c r="CS250" s="25"/>
      <c r="CT250" s="25"/>
      <c r="CU250" s="25"/>
      <c r="CV250" s="25"/>
      <c r="CW250" s="25"/>
      <c r="CX250" s="25"/>
      <c r="CY250" s="25"/>
      <c r="CZ250" s="25"/>
      <c r="DA250" s="25"/>
      <c r="DB250" s="25"/>
    </row>
    <row r="251" spans="2:106" ht="16.5" customHeight="1" x14ac:dyDescent="0.3">
      <c r="B251" s="42"/>
      <c r="C251" s="42"/>
      <c r="F251" s="43"/>
      <c r="G251" s="49"/>
      <c r="L251" s="42"/>
      <c r="N251" s="42"/>
      <c r="U251" s="38"/>
      <c r="V251" s="38"/>
      <c r="W251" s="38"/>
      <c r="X251" s="38"/>
      <c r="Y251" s="38"/>
      <c r="AF251" s="33"/>
      <c r="AH251" s="27"/>
      <c r="AL251" s="24"/>
      <c r="AM251" s="26"/>
      <c r="AO251" s="24"/>
      <c r="AR251" s="41"/>
      <c r="CF251" s="39"/>
      <c r="CG251" s="39"/>
      <c r="CH251" s="40"/>
      <c r="CI251" s="39"/>
      <c r="CM251" s="24"/>
      <c r="CP251" s="26"/>
      <c r="CQ251" s="26"/>
      <c r="CR251" s="26"/>
      <c r="CS251" s="25"/>
      <c r="CT251" s="25"/>
      <c r="CU251" s="25"/>
      <c r="CV251" s="25"/>
      <c r="CW251" s="25"/>
      <c r="CX251" s="25"/>
      <c r="CY251" s="25"/>
      <c r="CZ251" s="25"/>
      <c r="DA251" s="25"/>
      <c r="DB251" s="25"/>
    </row>
    <row r="252" spans="2:106" ht="16.5" customHeight="1" x14ac:dyDescent="0.3">
      <c r="B252" s="42"/>
      <c r="C252" s="42"/>
      <c r="F252" s="43"/>
      <c r="G252" s="49"/>
      <c r="L252" s="42"/>
      <c r="N252" s="42"/>
      <c r="U252" s="38"/>
      <c r="V252" s="38"/>
      <c r="W252" s="38"/>
      <c r="X252" s="38"/>
      <c r="Y252" s="38"/>
      <c r="AF252" s="33"/>
      <c r="AH252" s="27"/>
      <c r="AL252" s="24"/>
      <c r="AM252" s="26"/>
      <c r="AO252" s="24"/>
      <c r="AR252" s="41"/>
      <c r="CF252" s="39"/>
      <c r="CG252" s="39"/>
      <c r="CH252" s="40"/>
      <c r="CI252" s="39"/>
      <c r="CM252" s="24"/>
      <c r="CP252" s="26"/>
      <c r="CQ252" s="26"/>
      <c r="CR252" s="26"/>
      <c r="CS252" s="25"/>
      <c r="CT252" s="25"/>
      <c r="CU252" s="25"/>
      <c r="CV252" s="25"/>
      <c r="CW252" s="25"/>
      <c r="CX252" s="25"/>
      <c r="CY252" s="25"/>
      <c r="CZ252" s="25"/>
      <c r="DA252" s="25"/>
      <c r="DB252" s="25"/>
    </row>
    <row r="253" spans="2:106" ht="17.25" customHeight="1" x14ac:dyDescent="0.3">
      <c r="B253" s="42"/>
      <c r="C253" s="42"/>
      <c r="F253" s="43"/>
      <c r="G253" s="49"/>
      <c r="L253" s="42"/>
      <c r="N253" s="42"/>
      <c r="U253" s="38"/>
      <c r="V253" s="38"/>
      <c r="W253" s="38"/>
      <c r="X253" s="38"/>
      <c r="Y253" s="38"/>
      <c r="AF253" s="33"/>
      <c r="AH253" s="27"/>
      <c r="AL253" s="24"/>
      <c r="AM253" s="26"/>
      <c r="AO253" s="24"/>
      <c r="AR253" s="41"/>
      <c r="CF253" s="39"/>
      <c r="CG253" s="39"/>
      <c r="CH253" s="40"/>
      <c r="CI253" s="39"/>
      <c r="CM253" s="24"/>
      <c r="CP253" s="26"/>
      <c r="CQ253" s="26"/>
      <c r="CR253" s="26"/>
      <c r="CS253" s="25"/>
      <c r="CT253" s="25"/>
      <c r="CU253" s="25"/>
      <c r="CV253" s="25"/>
      <c r="CW253" s="25"/>
      <c r="CX253" s="25"/>
      <c r="CY253" s="25"/>
      <c r="CZ253" s="25"/>
      <c r="DA253" s="25"/>
      <c r="DB253" s="25"/>
    </row>
    <row r="254" spans="2:106" ht="16.5" customHeight="1" x14ac:dyDescent="0.3">
      <c r="B254" s="42"/>
      <c r="C254" s="42"/>
      <c r="F254" s="43"/>
      <c r="G254" s="43"/>
      <c r="L254" s="42"/>
      <c r="N254" s="42"/>
      <c r="U254" s="47"/>
      <c r="V254" s="47"/>
      <c r="W254" s="38"/>
      <c r="X254" s="38"/>
      <c r="Y254" s="38"/>
      <c r="AF254" s="33"/>
      <c r="AH254" s="27"/>
      <c r="AL254" s="24"/>
      <c r="AM254" s="26"/>
      <c r="AO254" s="24"/>
      <c r="AR254" s="41"/>
      <c r="CF254" s="39"/>
      <c r="CG254" s="39"/>
      <c r="CH254" s="40"/>
      <c r="CI254" s="39"/>
      <c r="CM254" s="24"/>
      <c r="CP254" s="26"/>
      <c r="CQ254" s="26"/>
      <c r="CR254" s="26"/>
      <c r="CS254" s="25"/>
      <c r="CT254" s="25"/>
      <c r="CU254" s="25"/>
      <c r="CV254" s="25"/>
      <c r="CW254" s="25"/>
      <c r="CX254" s="25"/>
      <c r="CY254" s="25"/>
      <c r="CZ254" s="25"/>
      <c r="DA254" s="25"/>
      <c r="DB254" s="25"/>
    </row>
    <row r="255" spans="2:106" ht="16.5" customHeight="1" x14ac:dyDescent="0.3">
      <c r="B255" s="42"/>
      <c r="C255" s="42"/>
      <c r="F255" s="43"/>
      <c r="G255" s="43"/>
      <c r="L255" s="42"/>
      <c r="N255" s="42"/>
      <c r="U255" s="47"/>
      <c r="V255" s="47"/>
      <c r="W255" s="38"/>
      <c r="X255" s="38"/>
      <c r="Y255" s="38"/>
      <c r="AF255" s="33"/>
      <c r="AH255" s="27"/>
      <c r="AL255" s="24"/>
      <c r="AM255" s="26"/>
      <c r="AO255" s="24"/>
      <c r="AR255" s="41"/>
      <c r="CF255" s="39"/>
      <c r="CG255" s="39"/>
      <c r="CH255" s="40"/>
      <c r="CI255" s="39"/>
      <c r="CM255" s="27"/>
      <c r="CN255" s="38"/>
      <c r="CO255" s="38"/>
      <c r="CP255" s="26"/>
      <c r="CQ255" s="26"/>
      <c r="CR255" s="26"/>
      <c r="CS255" s="25"/>
      <c r="CT255" s="25"/>
      <c r="CU255" s="25"/>
      <c r="CV255" s="25"/>
      <c r="CW255" s="25"/>
      <c r="CX255" s="25"/>
      <c r="CY255" s="25"/>
      <c r="CZ255" s="25"/>
      <c r="DA255" s="25"/>
      <c r="DB255" s="25"/>
    </row>
    <row r="256" spans="2:106" ht="16.5" customHeight="1" x14ac:dyDescent="0.3">
      <c r="B256" s="42"/>
      <c r="C256" s="42"/>
      <c r="F256" s="43"/>
      <c r="G256" s="43"/>
      <c r="L256" s="42"/>
      <c r="N256" s="42"/>
      <c r="W256" s="38"/>
      <c r="X256" s="38"/>
      <c r="Y256" s="38"/>
      <c r="AF256" s="33"/>
      <c r="AH256" s="27"/>
      <c r="AL256" s="24"/>
      <c r="AM256" s="26"/>
      <c r="AO256" s="24"/>
      <c r="AR256" s="41"/>
      <c r="CF256" s="39"/>
      <c r="CG256" s="39"/>
      <c r="CH256" s="40"/>
      <c r="CI256" s="39"/>
      <c r="CM256" s="24"/>
      <c r="CP256" s="26"/>
      <c r="CQ256" s="26"/>
      <c r="CR256" s="26"/>
      <c r="CS256" s="25"/>
      <c r="CT256" s="25"/>
      <c r="CU256" s="25"/>
      <c r="CV256" s="25"/>
      <c r="CW256" s="25"/>
      <c r="CX256" s="25"/>
      <c r="CY256" s="25"/>
      <c r="CZ256" s="25"/>
      <c r="DA256" s="25"/>
      <c r="DB256" s="25"/>
    </row>
    <row r="257" spans="2:106" ht="16.5" customHeight="1" x14ac:dyDescent="0.3">
      <c r="L257" s="38"/>
      <c r="N257" s="38"/>
      <c r="U257" s="38"/>
      <c r="V257" s="38"/>
      <c r="CF257" s="39"/>
      <c r="CG257" s="39"/>
      <c r="CH257" s="40"/>
    </row>
    <row r="258" spans="2:106" ht="16.5" customHeight="1" x14ac:dyDescent="0.3">
      <c r="L258" s="38"/>
      <c r="N258" s="38"/>
      <c r="U258" s="38"/>
      <c r="V258" s="38"/>
      <c r="CF258" s="39"/>
      <c r="CG258" s="39"/>
      <c r="CH258" s="40"/>
    </row>
    <row r="259" spans="2:106" ht="16.5" customHeight="1" x14ac:dyDescent="0.3">
      <c r="B259" s="42"/>
      <c r="C259" s="42"/>
      <c r="F259" s="43"/>
      <c r="G259" s="43"/>
      <c r="L259" s="42"/>
      <c r="N259" s="42"/>
      <c r="W259" s="38"/>
      <c r="X259" s="38"/>
      <c r="Y259" s="38"/>
      <c r="AF259" s="33"/>
      <c r="AH259" s="27"/>
      <c r="AL259" s="24"/>
      <c r="AM259" s="26"/>
      <c r="AO259" s="24"/>
      <c r="AR259" s="41"/>
      <c r="CF259" s="39"/>
      <c r="CG259" s="39"/>
      <c r="CH259" s="40"/>
      <c r="CI259" s="39"/>
      <c r="CM259" s="24"/>
      <c r="CP259" s="26"/>
      <c r="CQ259" s="26"/>
      <c r="CR259" s="26"/>
      <c r="CS259" s="25"/>
      <c r="CT259" s="25"/>
      <c r="CU259" s="25"/>
      <c r="CV259" s="25"/>
      <c r="CW259" s="25"/>
      <c r="CX259" s="25"/>
      <c r="CY259" s="25"/>
      <c r="CZ259" s="25"/>
      <c r="DA259" s="25"/>
      <c r="DB259" s="25"/>
    </row>
    <row r="260" spans="2:106" ht="16.5" customHeight="1" x14ac:dyDescent="0.3">
      <c r="B260" s="42"/>
      <c r="C260" s="42"/>
      <c r="F260" s="43"/>
      <c r="G260" s="43"/>
      <c r="L260" s="42"/>
      <c r="N260" s="42"/>
      <c r="W260" s="38"/>
      <c r="X260" s="38"/>
      <c r="Y260" s="38"/>
      <c r="AF260" s="33"/>
      <c r="AH260" s="27"/>
      <c r="AL260" s="24"/>
      <c r="AM260" s="26"/>
      <c r="AO260" s="24"/>
      <c r="AR260" s="41"/>
      <c r="CF260" s="39"/>
      <c r="CG260" s="39"/>
      <c r="CH260" s="40"/>
      <c r="CI260" s="39"/>
      <c r="CM260" s="24"/>
      <c r="CP260" s="26"/>
      <c r="CQ260" s="26"/>
      <c r="CR260" s="26"/>
      <c r="CS260" s="25"/>
      <c r="CT260" s="25"/>
      <c r="CU260" s="25"/>
      <c r="CV260" s="25"/>
      <c r="CW260" s="25"/>
      <c r="CX260" s="25"/>
      <c r="CY260" s="25"/>
      <c r="CZ260" s="25"/>
      <c r="DA260" s="25"/>
      <c r="DB260" s="25"/>
    </row>
    <row r="261" spans="2:106" ht="16.5" customHeight="1" x14ac:dyDescent="0.3">
      <c r="L261" s="38"/>
      <c r="N261" s="38"/>
      <c r="U261" s="38"/>
      <c r="V261" s="38"/>
      <c r="CF261" s="39"/>
      <c r="CG261" s="39"/>
      <c r="CH261" s="40"/>
      <c r="CM261" s="46"/>
    </row>
    <row r="262" spans="2:106" ht="16.5" customHeight="1" x14ac:dyDescent="0.3">
      <c r="L262" s="38"/>
      <c r="N262" s="38"/>
      <c r="U262" s="38"/>
      <c r="V262" s="38"/>
      <c r="AQ262" s="44"/>
      <c r="CF262" s="39"/>
      <c r="CG262" s="39"/>
      <c r="CH262" s="40"/>
    </row>
    <row r="263" spans="2:106" ht="16.5" customHeight="1" x14ac:dyDescent="0.3">
      <c r="B263" s="42"/>
      <c r="C263" s="42"/>
      <c r="F263" s="43"/>
      <c r="G263" s="43"/>
      <c r="L263" s="42"/>
      <c r="N263" s="42"/>
      <c r="U263" s="38"/>
      <c r="V263" s="38"/>
      <c r="W263" s="38"/>
      <c r="X263" s="38"/>
      <c r="Y263" s="38"/>
      <c r="AF263" s="33"/>
      <c r="AH263" s="27"/>
      <c r="AL263" s="24"/>
      <c r="AM263" s="26"/>
      <c r="AO263" s="24"/>
      <c r="AR263" s="41"/>
      <c r="CF263" s="39"/>
      <c r="CG263" s="39"/>
      <c r="CH263" s="40"/>
      <c r="CI263" s="39"/>
      <c r="CM263" s="27"/>
      <c r="CN263" s="38"/>
      <c r="CO263" s="38"/>
      <c r="CP263" s="26"/>
      <c r="CQ263" s="26"/>
      <c r="CR263" s="26"/>
      <c r="CS263" s="25"/>
      <c r="CT263" s="25"/>
      <c r="CU263" s="25"/>
      <c r="CV263" s="25"/>
      <c r="CW263" s="25"/>
      <c r="CX263" s="25"/>
      <c r="CY263" s="25"/>
      <c r="CZ263" s="25"/>
      <c r="DA263" s="25"/>
      <c r="DB263" s="25"/>
    </row>
    <row r="264" spans="2:106" ht="16.5" customHeight="1" x14ac:dyDescent="0.3">
      <c r="L264" s="38"/>
      <c r="N264" s="38"/>
      <c r="U264" s="38"/>
      <c r="V264" s="38"/>
      <c r="CF264" s="39"/>
      <c r="CG264" s="39"/>
      <c r="CH264" s="40"/>
      <c r="CM264" s="46"/>
    </row>
    <row r="265" spans="2:106" ht="16.5" customHeight="1" x14ac:dyDescent="0.3">
      <c r="L265" s="38"/>
      <c r="N265" s="38"/>
      <c r="U265" s="38"/>
      <c r="V265" s="38"/>
      <c r="CF265" s="39"/>
      <c r="CG265" s="39"/>
      <c r="CH265" s="40"/>
      <c r="CM265" s="46"/>
    </row>
    <row r="266" spans="2:106" ht="16.5" customHeight="1" x14ac:dyDescent="0.3">
      <c r="L266" s="38"/>
      <c r="N266" s="38"/>
      <c r="U266" s="38"/>
      <c r="V266" s="38"/>
      <c r="CF266" s="39"/>
      <c r="CG266" s="39"/>
      <c r="CH266" s="40"/>
      <c r="CM266" s="46"/>
    </row>
    <row r="267" spans="2:106" ht="16.5" customHeight="1" x14ac:dyDescent="0.3">
      <c r="B267" s="42"/>
      <c r="C267" s="42"/>
      <c r="F267" s="43"/>
      <c r="G267" s="43"/>
      <c r="L267" s="42"/>
      <c r="N267" s="42"/>
      <c r="U267" s="38"/>
      <c r="V267" s="38"/>
      <c r="W267" s="38"/>
      <c r="X267" s="38"/>
      <c r="Y267" s="38"/>
      <c r="AF267" s="33"/>
      <c r="AH267" s="27"/>
      <c r="AL267" s="24"/>
      <c r="AM267" s="26"/>
      <c r="AO267" s="24"/>
      <c r="AR267" s="41"/>
      <c r="CF267" s="39"/>
      <c r="CG267" s="39"/>
      <c r="CH267" s="40"/>
      <c r="CI267" s="39"/>
      <c r="CM267" s="27"/>
      <c r="CN267" s="38"/>
      <c r="CO267" s="38"/>
      <c r="CP267" s="26"/>
      <c r="CQ267" s="26"/>
      <c r="CR267" s="26"/>
      <c r="CS267" s="25"/>
      <c r="CT267" s="25"/>
      <c r="CU267" s="25"/>
      <c r="CV267" s="25"/>
      <c r="CW267" s="25"/>
      <c r="CX267" s="25"/>
      <c r="CY267" s="25"/>
      <c r="CZ267" s="25"/>
      <c r="DA267" s="25"/>
      <c r="DB267" s="25"/>
    </row>
    <row r="268" spans="2:106" ht="16.5" customHeight="1" x14ac:dyDescent="0.3">
      <c r="B268" s="42"/>
      <c r="C268" s="42"/>
      <c r="F268" s="43"/>
      <c r="G268" s="43"/>
      <c r="L268" s="42"/>
      <c r="N268" s="42"/>
      <c r="U268" s="38"/>
      <c r="V268" s="38"/>
      <c r="W268" s="38"/>
      <c r="X268" s="38"/>
      <c r="Y268" s="38"/>
      <c r="AF268" s="33"/>
      <c r="AH268" s="27"/>
      <c r="AL268" s="24"/>
      <c r="AM268" s="26"/>
      <c r="AO268" s="24"/>
      <c r="AR268" s="41"/>
      <c r="CF268" s="39"/>
      <c r="CG268" s="39"/>
      <c r="CH268" s="40"/>
      <c r="CI268" s="39"/>
      <c r="CM268" s="27"/>
      <c r="CN268" s="38"/>
      <c r="CO268" s="38"/>
      <c r="CP268" s="26"/>
      <c r="CQ268" s="26"/>
      <c r="CR268" s="26"/>
      <c r="CS268" s="25"/>
      <c r="CT268" s="25"/>
      <c r="CU268" s="25"/>
      <c r="CV268" s="25"/>
      <c r="CW268" s="25"/>
      <c r="CX268" s="25"/>
      <c r="CY268" s="25"/>
      <c r="CZ268" s="25"/>
      <c r="DA268" s="25"/>
      <c r="DB268" s="25"/>
    </row>
    <row r="269" spans="2:106" ht="16.5" customHeight="1" x14ac:dyDescent="0.3">
      <c r="L269" s="38"/>
      <c r="N269" s="38"/>
      <c r="U269" s="38"/>
      <c r="V269" s="38"/>
      <c r="CF269" s="39"/>
      <c r="CG269" s="39"/>
      <c r="CH269" s="40"/>
    </row>
    <row r="270" spans="2:106" ht="16.5" customHeight="1" x14ac:dyDescent="0.3">
      <c r="B270" s="42"/>
      <c r="C270" s="42"/>
      <c r="F270" s="43"/>
      <c r="G270" s="43"/>
      <c r="L270" s="42"/>
      <c r="N270" s="42"/>
      <c r="W270" s="38"/>
      <c r="X270" s="38"/>
      <c r="Y270" s="38"/>
      <c r="AF270" s="33"/>
      <c r="AH270" s="27"/>
      <c r="AL270" s="24"/>
      <c r="AM270" s="26"/>
      <c r="AO270" s="24"/>
      <c r="AR270" s="41"/>
      <c r="CF270" s="39"/>
      <c r="CG270" s="39"/>
      <c r="CH270" s="40"/>
      <c r="CI270" s="39"/>
      <c r="CM270" s="24"/>
      <c r="CP270" s="26"/>
      <c r="CQ270" s="26"/>
      <c r="CR270" s="26"/>
      <c r="CS270" s="25"/>
      <c r="CT270" s="25"/>
      <c r="CU270" s="25"/>
      <c r="CV270" s="25"/>
      <c r="CW270" s="25"/>
      <c r="CX270" s="25"/>
      <c r="CY270" s="25"/>
      <c r="CZ270" s="25"/>
      <c r="DA270" s="25"/>
      <c r="DB270" s="25"/>
    </row>
    <row r="271" spans="2:106" ht="16.5" customHeight="1" x14ac:dyDescent="0.3">
      <c r="B271" s="42"/>
      <c r="C271" s="42"/>
      <c r="F271" s="43"/>
      <c r="G271" s="43"/>
      <c r="L271" s="42"/>
      <c r="N271" s="42"/>
      <c r="W271" s="38"/>
      <c r="X271" s="38"/>
      <c r="Y271" s="38"/>
      <c r="AF271" s="33"/>
      <c r="AH271" s="27"/>
      <c r="AL271" s="24"/>
      <c r="AM271" s="26"/>
      <c r="AO271" s="24"/>
      <c r="AR271" s="41"/>
      <c r="CF271" s="39"/>
      <c r="CG271" s="39"/>
      <c r="CH271" s="40"/>
      <c r="CI271" s="39"/>
      <c r="CM271" s="27"/>
      <c r="CP271" s="26"/>
      <c r="CQ271" s="26"/>
      <c r="CR271" s="26"/>
      <c r="CS271" s="25"/>
      <c r="CT271" s="25"/>
      <c r="CU271" s="25"/>
      <c r="CV271" s="25"/>
      <c r="CW271" s="25"/>
      <c r="CX271" s="25"/>
      <c r="CY271" s="25"/>
      <c r="CZ271" s="25"/>
      <c r="DA271" s="25"/>
      <c r="DB271" s="25"/>
    </row>
    <row r="272" spans="2:106" ht="16.5" customHeight="1" x14ac:dyDescent="0.3">
      <c r="B272" s="42"/>
      <c r="C272" s="42"/>
      <c r="F272" s="43"/>
      <c r="G272" s="43"/>
      <c r="L272" s="42"/>
      <c r="N272" s="42"/>
      <c r="W272" s="38"/>
      <c r="X272" s="38"/>
      <c r="Y272" s="38"/>
      <c r="AF272" s="33"/>
      <c r="AH272" s="27"/>
      <c r="AL272" s="24"/>
      <c r="AM272" s="26"/>
      <c r="AO272" s="24"/>
      <c r="AR272" s="41"/>
      <c r="CF272" s="39"/>
      <c r="CG272" s="39"/>
      <c r="CH272" s="40"/>
      <c r="CI272" s="39"/>
      <c r="CM272" s="24"/>
      <c r="CP272" s="26"/>
      <c r="CQ272" s="26"/>
      <c r="CR272" s="26"/>
      <c r="CS272" s="25"/>
      <c r="CT272" s="25"/>
      <c r="CU272" s="25"/>
      <c r="CV272" s="25"/>
      <c r="CW272" s="25"/>
      <c r="CX272" s="25"/>
      <c r="CY272" s="25"/>
      <c r="CZ272" s="25"/>
      <c r="DA272" s="25"/>
      <c r="DB272" s="25"/>
    </row>
    <row r="273" spans="2:106" ht="16.5" customHeight="1" x14ac:dyDescent="0.3">
      <c r="B273" s="42"/>
      <c r="C273" s="42"/>
      <c r="F273" s="43"/>
      <c r="G273" s="43"/>
      <c r="L273" s="42"/>
      <c r="N273" s="42"/>
      <c r="W273" s="38"/>
      <c r="X273" s="38"/>
      <c r="Y273" s="38"/>
      <c r="AF273" s="33"/>
      <c r="AH273" s="27"/>
      <c r="AL273" s="24"/>
      <c r="AM273" s="26"/>
      <c r="AO273" s="24"/>
      <c r="AR273" s="41"/>
      <c r="CF273" s="39"/>
      <c r="CG273" s="39"/>
      <c r="CH273" s="40"/>
      <c r="CI273" s="39"/>
      <c r="CM273" s="24"/>
      <c r="CP273" s="26"/>
      <c r="CQ273" s="26"/>
      <c r="CR273" s="26"/>
      <c r="CS273" s="25"/>
      <c r="CT273" s="25"/>
      <c r="CU273" s="25"/>
      <c r="CV273" s="25"/>
      <c r="CW273" s="25"/>
      <c r="CX273" s="25"/>
      <c r="CY273" s="25"/>
      <c r="CZ273" s="25"/>
      <c r="DA273" s="25"/>
      <c r="DB273" s="25"/>
    </row>
    <row r="274" spans="2:106" ht="16.5" customHeight="1" x14ac:dyDescent="0.3">
      <c r="B274" s="42"/>
      <c r="C274" s="42"/>
      <c r="F274" s="43"/>
      <c r="G274" s="43"/>
      <c r="L274" s="42"/>
      <c r="N274" s="42"/>
      <c r="W274" s="38"/>
      <c r="X274" s="38"/>
      <c r="Y274" s="38"/>
      <c r="AF274" s="33"/>
      <c r="AH274" s="27"/>
      <c r="AL274" s="24"/>
      <c r="AM274" s="26"/>
      <c r="AO274" s="24"/>
      <c r="AR274" s="41"/>
      <c r="AT274" s="34"/>
      <c r="AU274" s="27"/>
      <c r="AV274" s="27"/>
      <c r="BA274" s="27"/>
      <c r="BC274" s="27"/>
      <c r="CF274" s="39"/>
      <c r="CG274" s="39"/>
      <c r="CH274" s="40"/>
      <c r="CI274" s="39"/>
      <c r="CM274" s="24"/>
      <c r="CP274" s="26"/>
      <c r="CQ274" s="26"/>
      <c r="CR274" s="26"/>
      <c r="CS274" s="25"/>
      <c r="CT274" s="25"/>
      <c r="CU274" s="25"/>
      <c r="CV274" s="25"/>
      <c r="CW274" s="25"/>
      <c r="CX274" s="25"/>
      <c r="CY274" s="25"/>
      <c r="CZ274" s="25"/>
      <c r="DA274" s="25"/>
      <c r="DB274" s="25"/>
    </row>
    <row r="275" spans="2:106" ht="16.5" customHeight="1" x14ac:dyDescent="0.3">
      <c r="D275" s="42"/>
      <c r="L275" s="38"/>
      <c r="N275" s="38"/>
      <c r="U275" s="38"/>
      <c r="V275" s="38"/>
      <c r="CF275" s="39"/>
      <c r="CG275" s="39"/>
      <c r="CH275" s="40"/>
      <c r="CM275" s="46"/>
    </row>
    <row r="276" spans="2:106" ht="16.5" customHeight="1" x14ac:dyDescent="0.3">
      <c r="B276" s="42"/>
      <c r="C276" s="42"/>
      <c r="F276" s="43"/>
      <c r="G276" s="43"/>
      <c r="L276" s="42"/>
      <c r="N276" s="42"/>
      <c r="W276" s="38"/>
      <c r="X276" s="38"/>
      <c r="Y276" s="38"/>
      <c r="AF276" s="33"/>
      <c r="AH276" s="27"/>
      <c r="AL276" s="24"/>
      <c r="AM276" s="26"/>
      <c r="AO276" s="24"/>
      <c r="AR276" s="41"/>
      <c r="CF276" s="39"/>
      <c r="CG276" s="39"/>
      <c r="CH276" s="40"/>
      <c r="CI276" s="39"/>
      <c r="CM276" s="24"/>
      <c r="CP276" s="26"/>
      <c r="CQ276" s="26"/>
      <c r="CR276" s="26"/>
      <c r="CS276" s="25"/>
      <c r="CT276" s="25"/>
      <c r="CU276" s="25"/>
      <c r="CV276" s="25"/>
      <c r="CW276" s="25"/>
      <c r="CX276" s="25"/>
      <c r="CY276" s="25"/>
      <c r="CZ276" s="25"/>
      <c r="DA276" s="25"/>
      <c r="DB276" s="25"/>
    </row>
    <row r="277" spans="2:106" ht="16.5" customHeight="1" x14ac:dyDescent="0.3">
      <c r="F277" s="43"/>
      <c r="G277" s="43"/>
      <c r="L277" s="38"/>
      <c r="N277" s="38"/>
      <c r="U277" s="47"/>
      <c r="V277" s="47"/>
      <c r="W277" s="38"/>
      <c r="X277" s="38"/>
      <c r="Y277" s="38"/>
      <c r="AF277" s="33"/>
      <c r="AH277" s="27"/>
      <c r="AL277" s="24"/>
      <c r="AM277" s="26"/>
      <c r="AO277" s="24"/>
      <c r="AR277" s="41"/>
      <c r="CF277" s="39"/>
      <c r="CG277" s="39"/>
      <c r="CH277" s="40"/>
      <c r="CI277" s="39"/>
      <c r="CM277" s="24"/>
      <c r="CP277" s="26"/>
      <c r="CQ277" s="26"/>
      <c r="CR277" s="26"/>
      <c r="CS277" s="25"/>
      <c r="CT277" s="25"/>
      <c r="CU277" s="25"/>
      <c r="CV277" s="25"/>
      <c r="CW277" s="25"/>
      <c r="CX277" s="25"/>
      <c r="CY277" s="25"/>
      <c r="CZ277" s="25"/>
      <c r="DA277" s="25"/>
      <c r="DB277" s="25"/>
    </row>
    <row r="278" spans="2:106" ht="16.5" customHeight="1" x14ac:dyDescent="0.3">
      <c r="D278" s="42"/>
      <c r="L278" s="38"/>
      <c r="N278" s="38"/>
      <c r="U278" s="38"/>
      <c r="V278" s="38"/>
      <c r="CF278" s="39"/>
      <c r="CG278" s="39"/>
      <c r="CH278" s="40"/>
      <c r="CM278" s="46"/>
    </row>
    <row r="279" spans="2:106" ht="16.5" customHeight="1" x14ac:dyDescent="0.3">
      <c r="D279" s="42"/>
      <c r="L279" s="38"/>
      <c r="N279" s="38"/>
      <c r="U279" s="38"/>
      <c r="V279" s="38"/>
      <c r="CF279" s="39"/>
      <c r="CG279" s="39"/>
      <c r="CH279" s="40"/>
      <c r="CM279" s="46"/>
    </row>
    <row r="280" spans="2:106" ht="16.5" customHeight="1" x14ac:dyDescent="0.3">
      <c r="F280" s="43"/>
      <c r="G280" s="43"/>
      <c r="M280" s="42"/>
      <c r="N280" s="38"/>
      <c r="W280" s="38"/>
      <c r="X280" s="38"/>
      <c r="Y280" s="38"/>
      <c r="AF280" s="33"/>
      <c r="AH280" s="27"/>
      <c r="AL280" s="24"/>
      <c r="AM280" s="26"/>
      <c r="AO280" s="24"/>
      <c r="AR280" s="41"/>
      <c r="CF280" s="39"/>
      <c r="CG280" s="39"/>
      <c r="CH280" s="40"/>
      <c r="CI280" s="39"/>
      <c r="CM280" s="27"/>
      <c r="CN280" s="38"/>
      <c r="CO280" s="38"/>
      <c r="CP280" s="26"/>
      <c r="CQ280" s="26"/>
      <c r="CR280" s="26"/>
      <c r="CS280" s="25"/>
      <c r="CT280" s="25"/>
      <c r="CU280" s="25"/>
      <c r="CV280" s="25"/>
      <c r="CW280" s="25"/>
      <c r="CX280" s="25"/>
      <c r="CY280" s="25"/>
      <c r="CZ280" s="25"/>
      <c r="DA280" s="25"/>
      <c r="DB280" s="25"/>
    </row>
    <row r="281" spans="2:106" ht="16.5" customHeight="1" x14ac:dyDescent="0.3">
      <c r="B281" s="42"/>
      <c r="C281" s="42"/>
      <c r="F281" s="43"/>
      <c r="G281" s="43"/>
      <c r="L281" s="42"/>
      <c r="N281" s="42"/>
      <c r="U281" s="38"/>
      <c r="V281" s="38"/>
      <c r="W281" s="38"/>
      <c r="X281" s="38"/>
      <c r="Y281" s="38"/>
      <c r="AF281" s="33"/>
      <c r="AH281" s="27"/>
      <c r="AL281" s="24"/>
      <c r="AM281" s="26"/>
      <c r="AO281" s="24"/>
      <c r="AR281" s="41"/>
      <c r="CF281" s="39"/>
      <c r="CG281" s="39"/>
      <c r="CH281" s="40"/>
      <c r="CI281" s="39"/>
      <c r="CM281" s="24"/>
      <c r="CP281" s="26"/>
      <c r="CQ281" s="26"/>
      <c r="CR281" s="26"/>
      <c r="CS281" s="25"/>
      <c r="CT281" s="25"/>
      <c r="CU281" s="25"/>
      <c r="CV281" s="25"/>
      <c r="CW281" s="25"/>
      <c r="CX281" s="25"/>
      <c r="CY281" s="25"/>
      <c r="CZ281" s="25"/>
      <c r="DA281" s="25"/>
      <c r="DB281" s="25"/>
    </row>
    <row r="282" spans="2:106" ht="16.5" customHeight="1" x14ac:dyDescent="0.25">
      <c r="D282" s="42"/>
      <c r="L282" s="38"/>
      <c r="N282" s="38"/>
      <c r="U282" s="47"/>
      <c r="V282" s="47"/>
      <c r="CF282" s="39"/>
      <c r="CG282" s="39"/>
      <c r="CH282" s="45"/>
      <c r="CM282" s="46"/>
    </row>
    <row r="283" spans="2:106" ht="16.5" customHeight="1" x14ac:dyDescent="0.3">
      <c r="B283" s="42"/>
      <c r="C283" s="42"/>
      <c r="F283" s="43"/>
      <c r="G283" s="43"/>
      <c r="L283" s="42"/>
      <c r="N283" s="42"/>
      <c r="U283" s="38"/>
      <c r="V283" s="38"/>
      <c r="W283" s="38"/>
      <c r="X283" s="38"/>
      <c r="Y283" s="38"/>
      <c r="AF283" s="33"/>
      <c r="AH283" s="27"/>
      <c r="AL283" s="24"/>
      <c r="AM283" s="26"/>
      <c r="AO283" s="24"/>
      <c r="AR283" s="41"/>
      <c r="CF283" s="39"/>
      <c r="CG283" s="39"/>
      <c r="CH283" s="40"/>
      <c r="CI283" s="39"/>
      <c r="CM283" s="24"/>
      <c r="CP283" s="26"/>
      <c r="CQ283" s="26"/>
      <c r="CR283" s="26"/>
      <c r="CS283" s="25"/>
      <c r="CT283" s="25"/>
      <c r="CU283" s="25"/>
      <c r="CV283" s="25"/>
      <c r="CW283" s="25"/>
      <c r="CX283" s="25"/>
      <c r="CY283" s="25"/>
      <c r="CZ283" s="25"/>
      <c r="DA283" s="25"/>
      <c r="DB283" s="25"/>
    </row>
    <row r="284" spans="2:106" ht="16.5" customHeight="1" x14ac:dyDescent="0.3">
      <c r="B284" s="42"/>
      <c r="C284" s="42"/>
      <c r="F284" s="43"/>
      <c r="G284" s="43"/>
      <c r="L284" s="42"/>
      <c r="N284" s="42"/>
      <c r="U284" s="38"/>
      <c r="V284" s="38"/>
      <c r="W284" s="38"/>
      <c r="X284" s="38"/>
      <c r="Y284" s="38"/>
      <c r="AF284" s="33"/>
      <c r="AH284" s="27"/>
      <c r="AL284" s="24"/>
      <c r="AM284" s="26"/>
      <c r="AO284" s="24"/>
      <c r="AR284" s="41"/>
      <c r="CF284" s="39"/>
      <c r="CG284" s="39"/>
      <c r="CH284" s="40"/>
      <c r="CI284" s="39"/>
      <c r="CM284" s="24"/>
      <c r="CP284" s="26"/>
      <c r="CQ284" s="26"/>
      <c r="CR284" s="26"/>
      <c r="CS284" s="25"/>
      <c r="CT284" s="25"/>
      <c r="CU284" s="25"/>
      <c r="CV284" s="25"/>
      <c r="CW284" s="25"/>
      <c r="CX284" s="25"/>
      <c r="CY284" s="25"/>
      <c r="CZ284" s="25"/>
      <c r="DA284" s="25"/>
      <c r="DB284" s="25"/>
    </row>
    <row r="285" spans="2:106" ht="16.5" customHeight="1" x14ac:dyDescent="0.3">
      <c r="D285" s="42"/>
      <c r="L285" s="38"/>
      <c r="N285" s="38"/>
      <c r="U285" s="38"/>
      <c r="V285" s="38"/>
      <c r="CF285" s="39"/>
      <c r="CG285" s="39"/>
      <c r="CH285" s="40"/>
    </row>
    <row r="286" spans="2:106" ht="16.5" customHeight="1" x14ac:dyDescent="0.3">
      <c r="D286" s="42"/>
      <c r="L286" s="38"/>
      <c r="N286" s="38"/>
      <c r="CF286" s="39"/>
      <c r="CG286" s="39"/>
      <c r="CH286" s="40"/>
    </row>
    <row r="287" spans="2:106" ht="16.5" customHeight="1" x14ac:dyDescent="0.3">
      <c r="B287" s="42"/>
      <c r="C287" s="42"/>
      <c r="F287" s="43"/>
      <c r="G287" s="43"/>
      <c r="L287" s="42"/>
      <c r="N287" s="42"/>
      <c r="U287" s="38"/>
      <c r="V287" s="38"/>
      <c r="W287" s="38"/>
      <c r="X287" s="38"/>
      <c r="Y287" s="38"/>
      <c r="AF287" s="33"/>
      <c r="AH287" s="27"/>
      <c r="AL287" s="24"/>
      <c r="AM287" s="26"/>
      <c r="AO287" s="24"/>
      <c r="AR287" s="41"/>
      <c r="CF287" s="39"/>
      <c r="CG287" s="39"/>
      <c r="CH287" s="40"/>
      <c r="CI287" s="39"/>
      <c r="CM287" s="24"/>
      <c r="CP287" s="26"/>
      <c r="CQ287" s="26"/>
      <c r="CR287" s="26"/>
      <c r="CS287" s="25"/>
      <c r="CT287" s="25"/>
      <c r="CU287" s="25"/>
      <c r="CV287" s="25"/>
      <c r="CW287" s="25"/>
      <c r="CX287" s="25"/>
      <c r="CY287" s="25"/>
      <c r="CZ287" s="25"/>
      <c r="DA287" s="25"/>
      <c r="DB287" s="25"/>
    </row>
    <row r="288" spans="2:106" ht="16.5" customHeight="1" x14ac:dyDescent="0.3">
      <c r="D288" s="42"/>
      <c r="L288" s="38"/>
      <c r="N288" s="38"/>
      <c r="U288" s="38"/>
      <c r="V288" s="38"/>
      <c r="AQ288" s="44"/>
      <c r="CF288" s="39"/>
      <c r="CG288" s="39"/>
      <c r="CH288" s="40"/>
    </row>
    <row r="289" spans="2:106" ht="16.5" customHeight="1" x14ac:dyDescent="0.3">
      <c r="B289" s="42"/>
      <c r="C289" s="42"/>
      <c r="F289" s="43"/>
      <c r="G289" s="43"/>
      <c r="L289" s="42"/>
      <c r="N289" s="42"/>
      <c r="U289" s="38"/>
      <c r="V289" s="38"/>
      <c r="W289" s="38"/>
      <c r="X289" s="38"/>
      <c r="Y289" s="38"/>
      <c r="AF289" s="33"/>
      <c r="AH289" s="27"/>
      <c r="AL289" s="24"/>
      <c r="AM289" s="26"/>
      <c r="AO289" s="24"/>
      <c r="AR289" s="41"/>
      <c r="CF289" s="39"/>
      <c r="CG289" s="39"/>
      <c r="CH289" s="40"/>
      <c r="CI289" s="39"/>
      <c r="CM289" s="24"/>
      <c r="CP289" s="26"/>
      <c r="CQ289" s="26"/>
      <c r="CR289" s="26"/>
      <c r="CS289" s="25"/>
      <c r="CT289" s="25"/>
      <c r="CU289" s="25"/>
      <c r="CV289" s="25"/>
      <c r="CW289" s="25"/>
      <c r="CX289" s="25"/>
      <c r="CY289" s="25"/>
      <c r="CZ289" s="25"/>
      <c r="DA289" s="25"/>
      <c r="DB289" s="25"/>
    </row>
    <row r="290" spans="2:106" ht="16.5" customHeight="1" x14ac:dyDescent="0.3">
      <c r="F290" s="43"/>
      <c r="G290" s="43"/>
      <c r="L290" s="42"/>
      <c r="N290" s="38"/>
      <c r="U290" s="38"/>
      <c r="V290" s="38"/>
      <c r="W290" s="38"/>
      <c r="X290" s="38"/>
      <c r="Y290" s="38"/>
      <c r="AF290" s="33"/>
      <c r="AH290" s="27"/>
      <c r="AL290" s="24"/>
      <c r="AM290" s="26"/>
      <c r="AO290" s="24"/>
      <c r="AR290" s="41"/>
      <c r="CF290" s="39"/>
      <c r="CG290" s="39"/>
      <c r="CH290" s="40"/>
      <c r="CI290" s="39"/>
      <c r="CM290" s="24"/>
      <c r="CP290" s="26"/>
      <c r="CQ290" s="26"/>
      <c r="CR290" s="26"/>
      <c r="CS290" s="25"/>
      <c r="CT290" s="25"/>
      <c r="CU290" s="25"/>
      <c r="CV290" s="25"/>
      <c r="CW290" s="25"/>
      <c r="CX290" s="25"/>
      <c r="CY290" s="25"/>
      <c r="CZ290" s="25"/>
      <c r="DA290" s="25"/>
      <c r="DB290" s="25"/>
    </row>
    <row r="291" spans="2:106" ht="16.5" customHeight="1" x14ac:dyDescent="0.3">
      <c r="B291" s="42"/>
      <c r="C291" s="42"/>
      <c r="F291" s="43"/>
      <c r="G291" s="43"/>
      <c r="L291" s="42"/>
      <c r="N291" s="42"/>
      <c r="U291" s="38"/>
      <c r="V291" s="38"/>
      <c r="W291" s="38"/>
      <c r="X291" s="38"/>
      <c r="Y291" s="38"/>
      <c r="AF291" s="33"/>
      <c r="AH291" s="27"/>
      <c r="AL291" s="24"/>
      <c r="AM291" s="26"/>
      <c r="AO291" s="24"/>
      <c r="AR291" s="41"/>
      <c r="CF291" s="39"/>
      <c r="CG291" s="39"/>
      <c r="CH291" s="40"/>
      <c r="CI291" s="39"/>
      <c r="CM291" s="24"/>
      <c r="CP291" s="26"/>
      <c r="CQ291" s="26"/>
      <c r="CR291" s="26"/>
      <c r="CS291" s="25"/>
      <c r="CT291" s="25"/>
      <c r="CU291" s="25"/>
      <c r="CV291" s="25"/>
      <c r="CW291" s="25"/>
      <c r="CX291" s="25"/>
      <c r="CY291" s="25"/>
      <c r="CZ291" s="25"/>
      <c r="DA291" s="25"/>
      <c r="DB291" s="25"/>
    </row>
    <row r="292" spans="2:106" ht="16.5" customHeight="1" x14ac:dyDescent="0.3">
      <c r="D292" s="42"/>
      <c r="L292" s="38"/>
      <c r="N292" s="38"/>
      <c r="U292" s="38"/>
      <c r="V292" s="38"/>
      <c r="AQ292" s="44"/>
      <c r="CF292" s="39"/>
      <c r="CG292" s="39"/>
      <c r="CH292" s="40"/>
    </row>
    <row r="293" spans="2:106" ht="16.5" customHeight="1" x14ac:dyDescent="0.3">
      <c r="D293" s="42"/>
      <c r="L293" s="38"/>
      <c r="N293" s="38"/>
      <c r="U293" s="38"/>
      <c r="V293" s="38"/>
      <c r="AQ293" s="44"/>
      <c r="CF293" s="39"/>
      <c r="CG293" s="39"/>
      <c r="CH293" s="40"/>
    </row>
    <row r="294" spans="2:106" ht="16.5" customHeight="1" x14ac:dyDescent="0.3">
      <c r="D294" s="42"/>
      <c r="L294" s="38"/>
      <c r="N294" s="38"/>
      <c r="U294" s="38"/>
      <c r="V294" s="38"/>
      <c r="AQ294" s="44"/>
      <c r="CF294" s="39"/>
      <c r="CG294" s="39"/>
      <c r="CH294" s="40"/>
    </row>
    <row r="295" spans="2:106" ht="16.5" customHeight="1" x14ac:dyDescent="0.3">
      <c r="B295" s="42"/>
      <c r="C295" s="42"/>
      <c r="F295" s="43"/>
      <c r="G295" s="43"/>
      <c r="L295" s="42"/>
      <c r="N295" s="42"/>
      <c r="U295" s="38"/>
      <c r="V295" s="38"/>
      <c r="W295" s="38"/>
      <c r="X295" s="38"/>
      <c r="Y295" s="38"/>
      <c r="AF295" s="33"/>
      <c r="AH295" s="27"/>
      <c r="AL295" s="24"/>
      <c r="AM295" s="26"/>
      <c r="AO295" s="24"/>
      <c r="AR295" s="41"/>
      <c r="CF295" s="39"/>
      <c r="CG295" s="39"/>
      <c r="CH295" s="40"/>
      <c r="CI295" s="39"/>
      <c r="CM295" s="24"/>
      <c r="CP295" s="26"/>
      <c r="CQ295" s="26"/>
      <c r="CR295" s="26"/>
      <c r="CS295" s="25"/>
      <c r="CT295" s="25"/>
      <c r="CU295" s="25"/>
      <c r="CV295" s="25"/>
      <c r="CW295" s="25"/>
      <c r="CX295" s="25"/>
      <c r="CY295" s="25"/>
      <c r="CZ295" s="25"/>
      <c r="DA295" s="25"/>
      <c r="DB295" s="25"/>
    </row>
    <row r="296" spans="2:106" ht="16.5" customHeight="1" x14ac:dyDescent="0.3">
      <c r="B296" s="42"/>
      <c r="C296" s="42"/>
      <c r="F296" s="43"/>
      <c r="G296" s="43"/>
      <c r="L296" s="42"/>
      <c r="N296" s="42"/>
      <c r="U296" s="38"/>
      <c r="V296" s="38"/>
      <c r="W296" s="38"/>
      <c r="X296" s="38"/>
      <c r="Y296" s="38"/>
      <c r="AF296" s="33"/>
      <c r="AH296" s="27"/>
      <c r="AL296" s="24"/>
      <c r="AM296" s="26"/>
      <c r="AO296" s="24"/>
      <c r="AR296" s="41"/>
      <c r="CF296" s="39"/>
      <c r="CG296" s="39"/>
      <c r="CH296" s="40"/>
      <c r="CI296" s="39"/>
      <c r="CM296" s="24"/>
      <c r="CP296" s="26"/>
      <c r="CQ296" s="26"/>
      <c r="CR296" s="26"/>
      <c r="CS296" s="25"/>
      <c r="CT296" s="25"/>
      <c r="CU296" s="25"/>
      <c r="CV296" s="25"/>
      <c r="CW296" s="25"/>
      <c r="CX296" s="25"/>
      <c r="CY296" s="25"/>
      <c r="CZ296" s="25"/>
      <c r="DA296" s="25"/>
      <c r="DB296" s="25"/>
    </row>
    <row r="297" spans="2:106" ht="16.5" customHeight="1" x14ac:dyDescent="0.3">
      <c r="D297" s="42"/>
      <c r="L297" s="38"/>
      <c r="N297" s="38"/>
      <c r="U297" s="38"/>
      <c r="V297" s="38"/>
      <c r="CF297" s="39"/>
      <c r="CG297" s="39"/>
      <c r="CH297" s="40"/>
      <c r="CM297" s="46"/>
    </row>
    <row r="298" spans="2:106" ht="16.5" customHeight="1" x14ac:dyDescent="0.3">
      <c r="B298" s="42"/>
      <c r="C298" s="42"/>
      <c r="F298" s="43"/>
      <c r="G298" s="43"/>
      <c r="L298" s="42"/>
      <c r="N298" s="42"/>
      <c r="U298" s="38"/>
      <c r="V298" s="38"/>
      <c r="W298" s="38"/>
      <c r="X298" s="38"/>
      <c r="Y298" s="38"/>
      <c r="AF298" s="33"/>
      <c r="AH298" s="27"/>
      <c r="AL298" s="24"/>
      <c r="AM298" s="26"/>
      <c r="AO298" s="24"/>
      <c r="AR298" s="41"/>
      <c r="CF298" s="39"/>
      <c r="CG298" s="39"/>
      <c r="CH298" s="40"/>
      <c r="CI298" s="39"/>
      <c r="CM298" s="24"/>
      <c r="CP298" s="26"/>
      <c r="CQ298" s="26"/>
      <c r="CR298" s="26"/>
      <c r="CS298" s="25"/>
      <c r="CT298" s="25"/>
      <c r="CU298" s="25"/>
      <c r="CV298" s="25"/>
      <c r="CW298" s="25"/>
      <c r="CX298" s="25"/>
      <c r="CY298" s="25"/>
      <c r="CZ298" s="25"/>
      <c r="DA298" s="25"/>
      <c r="DB298" s="25"/>
    </row>
    <row r="299" spans="2:106" ht="16.5" customHeight="1" x14ac:dyDescent="0.3">
      <c r="B299" s="42"/>
      <c r="C299" s="42"/>
      <c r="F299" s="43"/>
      <c r="G299" s="43"/>
      <c r="L299" s="42"/>
      <c r="N299" s="42"/>
      <c r="U299" s="38"/>
      <c r="V299" s="38"/>
      <c r="W299" s="38"/>
      <c r="X299" s="38"/>
      <c r="Y299" s="38"/>
      <c r="AF299" s="33"/>
      <c r="AH299" s="27"/>
      <c r="AL299" s="24"/>
      <c r="AM299" s="26"/>
      <c r="AO299" s="24"/>
      <c r="AR299" s="41"/>
      <c r="CF299" s="39"/>
      <c r="CG299" s="39"/>
      <c r="CH299" s="40"/>
      <c r="CI299" s="39"/>
      <c r="CM299" s="24"/>
      <c r="CP299" s="26"/>
      <c r="CQ299" s="26"/>
      <c r="CR299" s="26"/>
      <c r="CS299" s="25"/>
      <c r="CT299" s="25"/>
      <c r="CU299" s="25"/>
      <c r="CV299" s="25"/>
      <c r="CW299" s="25"/>
      <c r="CX299" s="25"/>
      <c r="CY299" s="25"/>
      <c r="CZ299" s="25"/>
      <c r="DA299" s="25"/>
      <c r="DB299" s="25"/>
    </row>
    <row r="300" spans="2:106" ht="16.5" customHeight="1" x14ac:dyDescent="0.3">
      <c r="D300" s="42"/>
      <c r="L300" s="38"/>
      <c r="N300" s="38"/>
      <c r="U300" s="38"/>
      <c r="V300" s="38"/>
      <c r="AQ300" s="44"/>
      <c r="CF300" s="39"/>
      <c r="CG300" s="39"/>
      <c r="CH300" s="40"/>
      <c r="CM300" s="46"/>
    </row>
    <row r="301" spans="2:106" ht="16.5" customHeight="1" x14ac:dyDescent="0.3">
      <c r="B301" s="42"/>
      <c r="C301" s="42"/>
      <c r="F301" s="43"/>
      <c r="G301" s="43"/>
      <c r="L301" s="42"/>
      <c r="N301" s="42"/>
      <c r="U301" s="38"/>
      <c r="V301" s="38"/>
      <c r="W301" s="38"/>
      <c r="X301" s="38"/>
      <c r="Y301" s="38"/>
      <c r="AF301" s="33"/>
      <c r="AH301" s="27"/>
      <c r="AL301" s="24"/>
      <c r="AM301" s="26"/>
      <c r="AO301" s="24"/>
      <c r="AR301" s="41"/>
      <c r="CF301" s="39"/>
      <c r="CG301" s="39"/>
      <c r="CH301" s="40"/>
      <c r="CI301" s="39"/>
      <c r="CM301" s="24"/>
      <c r="CP301" s="26"/>
      <c r="CQ301" s="26"/>
      <c r="CR301" s="26"/>
      <c r="CS301" s="25"/>
      <c r="CT301" s="25"/>
      <c r="CU301" s="25"/>
      <c r="CV301" s="25"/>
      <c r="CW301" s="25"/>
      <c r="CX301" s="25"/>
      <c r="CY301" s="25"/>
      <c r="CZ301" s="25"/>
      <c r="DA301" s="25"/>
      <c r="DB301" s="25"/>
    </row>
    <row r="302" spans="2:106" ht="16.5" customHeight="1" x14ac:dyDescent="0.3">
      <c r="B302" s="48"/>
      <c r="C302" s="48"/>
      <c r="D302" s="42"/>
      <c r="L302" s="38"/>
      <c r="N302" s="38"/>
      <c r="U302" s="38"/>
      <c r="V302" s="38"/>
      <c r="CF302" s="39"/>
      <c r="CG302" s="39"/>
      <c r="CH302" s="40"/>
      <c r="CM302" s="46"/>
    </row>
    <row r="303" spans="2:106" ht="16.5" customHeight="1" x14ac:dyDescent="0.3">
      <c r="D303" s="42"/>
      <c r="L303" s="38"/>
      <c r="N303" s="38"/>
      <c r="U303" s="38"/>
      <c r="V303" s="38"/>
      <c r="CF303" s="39"/>
      <c r="CG303" s="39"/>
      <c r="CH303" s="40"/>
    </row>
    <row r="304" spans="2:106" ht="16.5" customHeight="1" x14ac:dyDescent="0.3">
      <c r="B304" s="42"/>
      <c r="C304" s="42"/>
      <c r="F304" s="43"/>
      <c r="G304" s="43"/>
      <c r="L304" s="42"/>
      <c r="N304" s="42"/>
      <c r="U304" s="38"/>
      <c r="V304" s="38"/>
      <c r="W304" s="38"/>
      <c r="X304" s="38"/>
      <c r="Y304" s="38"/>
      <c r="AF304" s="33"/>
      <c r="AH304" s="27"/>
      <c r="AL304" s="24"/>
      <c r="AM304" s="26"/>
      <c r="AO304" s="24"/>
      <c r="AR304" s="41"/>
      <c r="CF304" s="39"/>
      <c r="CG304" s="39"/>
      <c r="CH304" s="40"/>
      <c r="CI304" s="39"/>
      <c r="CM304" s="24"/>
      <c r="CP304" s="26"/>
      <c r="CQ304" s="26"/>
      <c r="CR304" s="26"/>
      <c r="CS304" s="25"/>
      <c r="CT304" s="25"/>
      <c r="CU304" s="25"/>
      <c r="CV304" s="25"/>
      <c r="CW304" s="25"/>
      <c r="CX304" s="25"/>
      <c r="CY304" s="25"/>
      <c r="CZ304" s="25"/>
      <c r="DA304" s="25"/>
      <c r="DB304" s="25"/>
    </row>
    <row r="305" spans="2:106" ht="16.5" customHeight="1" x14ac:dyDescent="0.3">
      <c r="B305" s="42"/>
      <c r="C305" s="42"/>
      <c r="F305" s="43"/>
      <c r="G305" s="43"/>
      <c r="L305" s="42"/>
      <c r="N305" s="42"/>
      <c r="U305" s="38"/>
      <c r="V305" s="38"/>
      <c r="W305" s="38"/>
      <c r="X305" s="38"/>
      <c r="Y305" s="38"/>
      <c r="AF305" s="33"/>
      <c r="AH305" s="27"/>
      <c r="AL305" s="24"/>
      <c r="AM305" s="26"/>
      <c r="AO305" s="24"/>
      <c r="AR305" s="41"/>
      <c r="CF305" s="39"/>
      <c r="CG305" s="39"/>
      <c r="CH305" s="40"/>
      <c r="CI305" s="39"/>
      <c r="CM305" s="24"/>
      <c r="CP305" s="26"/>
      <c r="CQ305" s="26"/>
      <c r="CR305" s="26"/>
      <c r="CS305" s="25"/>
      <c r="CT305" s="25"/>
      <c r="CU305" s="25"/>
      <c r="CV305" s="25"/>
      <c r="CW305" s="25"/>
      <c r="CX305" s="25"/>
      <c r="CY305" s="25"/>
      <c r="CZ305" s="25"/>
      <c r="DA305" s="25"/>
      <c r="DB305" s="25"/>
    </row>
    <row r="306" spans="2:106" ht="16.5" customHeight="1" x14ac:dyDescent="0.3">
      <c r="B306" s="42"/>
      <c r="C306" s="42"/>
      <c r="F306" s="43"/>
      <c r="G306" s="43"/>
      <c r="L306" s="42"/>
      <c r="N306" s="42"/>
      <c r="U306" s="38"/>
      <c r="V306" s="38"/>
      <c r="W306" s="38"/>
      <c r="X306" s="38"/>
      <c r="Y306" s="38"/>
      <c r="AF306" s="33"/>
      <c r="AH306" s="27"/>
      <c r="AL306" s="24"/>
      <c r="AM306" s="26"/>
      <c r="AO306" s="24"/>
      <c r="AR306" s="41"/>
      <c r="CF306" s="39"/>
      <c r="CG306" s="39"/>
      <c r="CH306" s="40"/>
      <c r="CI306" s="39"/>
      <c r="CM306" s="24"/>
      <c r="CP306" s="26"/>
      <c r="CQ306" s="26"/>
      <c r="CR306" s="26"/>
      <c r="CS306" s="25"/>
      <c r="CT306" s="25"/>
      <c r="CU306" s="25"/>
      <c r="CV306" s="25"/>
      <c r="CW306" s="25"/>
      <c r="CX306" s="25"/>
      <c r="CY306" s="25"/>
      <c r="CZ306" s="25"/>
      <c r="DA306" s="25"/>
      <c r="DB306" s="25"/>
    </row>
    <row r="307" spans="2:106" ht="16.5" customHeight="1" x14ac:dyDescent="0.3">
      <c r="B307" s="42"/>
      <c r="C307" s="42"/>
      <c r="F307" s="43"/>
      <c r="G307" s="43"/>
      <c r="L307" s="42"/>
      <c r="N307" s="42"/>
      <c r="U307" s="38"/>
      <c r="V307" s="38"/>
      <c r="W307" s="38"/>
      <c r="X307" s="38"/>
      <c r="Y307" s="38"/>
      <c r="AF307" s="33"/>
      <c r="AH307" s="27"/>
      <c r="AL307" s="24"/>
      <c r="AM307" s="26"/>
      <c r="AO307" s="24"/>
      <c r="AR307" s="41"/>
      <c r="CF307" s="39"/>
      <c r="CG307" s="39"/>
      <c r="CH307" s="40"/>
      <c r="CI307" s="39"/>
      <c r="CM307" s="24"/>
      <c r="CP307" s="26"/>
      <c r="CQ307" s="26"/>
      <c r="CR307" s="26"/>
      <c r="CS307" s="25"/>
      <c r="CT307" s="25"/>
      <c r="CU307" s="25"/>
      <c r="CV307" s="25"/>
      <c r="CW307" s="25"/>
      <c r="CX307" s="25"/>
      <c r="CY307" s="25"/>
      <c r="CZ307" s="25"/>
      <c r="DA307" s="25"/>
      <c r="DB307" s="25"/>
    </row>
    <row r="308" spans="2:106" ht="16.5" customHeight="1" x14ac:dyDescent="0.3">
      <c r="D308" s="42"/>
      <c r="L308" s="38"/>
      <c r="N308" s="38"/>
      <c r="U308" s="38"/>
      <c r="V308" s="38"/>
      <c r="CF308" s="39"/>
      <c r="CG308" s="39"/>
      <c r="CH308" s="40"/>
    </row>
    <row r="309" spans="2:106" ht="16.5" customHeight="1" x14ac:dyDescent="0.3">
      <c r="D309" s="42"/>
      <c r="L309" s="38"/>
      <c r="N309" s="38"/>
      <c r="U309" s="38"/>
      <c r="V309" s="38"/>
      <c r="CF309" s="39"/>
      <c r="CG309" s="39"/>
      <c r="CH309" s="40"/>
    </row>
    <row r="310" spans="2:106" ht="16.5" customHeight="1" x14ac:dyDescent="0.3">
      <c r="D310" s="42"/>
      <c r="L310" s="38"/>
      <c r="N310" s="38"/>
      <c r="U310" s="38"/>
      <c r="V310" s="38"/>
      <c r="AQ310" s="44"/>
      <c r="CF310" s="39"/>
      <c r="CG310" s="39"/>
      <c r="CH310" s="40"/>
    </row>
    <row r="311" spans="2:106" ht="16.5" customHeight="1" x14ac:dyDescent="0.3">
      <c r="B311" s="42"/>
      <c r="C311" s="42"/>
      <c r="F311" s="43"/>
      <c r="G311" s="43"/>
      <c r="L311" s="42"/>
      <c r="N311" s="42"/>
      <c r="U311" s="38"/>
      <c r="V311" s="38"/>
      <c r="W311" s="38"/>
      <c r="X311" s="38"/>
      <c r="Y311" s="38"/>
      <c r="AF311" s="33"/>
      <c r="AH311" s="27"/>
      <c r="AL311" s="24"/>
      <c r="AM311" s="26"/>
      <c r="AO311" s="24"/>
      <c r="AR311" s="41"/>
      <c r="CF311" s="39"/>
      <c r="CG311" s="39"/>
      <c r="CH311" s="40"/>
      <c r="CI311" s="39"/>
      <c r="CM311" s="24"/>
      <c r="CP311" s="26"/>
      <c r="CQ311" s="26"/>
      <c r="CR311" s="26"/>
      <c r="CS311" s="25"/>
      <c r="CT311" s="25"/>
      <c r="CU311" s="25"/>
      <c r="CV311" s="25"/>
      <c r="CW311" s="25"/>
      <c r="CX311" s="25"/>
      <c r="CY311" s="25"/>
      <c r="CZ311" s="25"/>
      <c r="DA311" s="25"/>
      <c r="DB311" s="25"/>
    </row>
    <row r="312" spans="2:106" ht="16.5" customHeight="1" x14ac:dyDescent="0.3">
      <c r="B312" s="42"/>
      <c r="C312" s="42"/>
      <c r="F312" s="43"/>
      <c r="G312" s="43"/>
      <c r="L312" s="42"/>
      <c r="N312" s="42"/>
      <c r="U312" s="38"/>
      <c r="V312" s="38"/>
      <c r="W312" s="38"/>
      <c r="X312" s="38"/>
      <c r="Y312" s="38"/>
      <c r="AF312" s="33"/>
      <c r="AH312" s="27"/>
      <c r="AL312" s="24"/>
      <c r="AM312" s="26"/>
      <c r="AO312" s="24"/>
      <c r="AR312" s="41"/>
      <c r="CF312" s="39"/>
      <c r="CG312" s="39"/>
      <c r="CH312" s="40"/>
      <c r="CI312" s="39"/>
      <c r="CM312" s="24"/>
      <c r="CP312" s="26"/>
      <c r="CQ312" s="26"/>
      <c r="CR312" s="26"/>
      <c r="CS312" s="25"/>
      <c r="CT312" s="25"/>
      <c r="CU312" s="25"/>
      <c r="CV312" s="25"/>
      <c r="CW312" s="25"/>
      <c r="CX312" s="25"/>
      <c r="CY312" s="25"/>
      <c r="CZ312" s="25"/>
      <c r="DA312" s="25"/>
      <c r="DB312" s="25"/>
    </row>
    <row r="313" spans="2:106" ht="16.5" customHeight="1" x14ac:dyDescent="0.3">
      <c r="D313" s="42"/>
      <c r="L313" s="38"/>
      <c r="N313" s="38"/>
      <c r="U313" s="38"/>
      <c r="V313" s="38"/>
      <c r="CF313" s="39"/>
      <c r="CG313" s="39"/>
      <c r="CH313" s="40"/>
      <c r="CM313" s="46"/>
    </row>
    <row r="314" spans="2:106" ht="16.5" customHeight="1" x14ac:dyDescent="0.3">
      <c r="B314" s="42"/>
      <c r="C314" s="42"/>
      <c r="F314" s="43"/>
      <c r="G314" s="43"/>
      <c r="L314" s="42"/>
      <c r="N314" s="42"/>
      <c r="U314" s="38"/>
      <c r="V314" s="38"/>
      <c r="W314" s="38"/>
      <c r="X314" s="38"/>
      <c r="Y314" s="38"/>
      <c r="AF314" s="33"/>
      <c r="AH314" s="27"/>
      <c r="AL314" s="24"/>
      <c r="AM314" s="26"/>
      <c r="AO314" s="24"/>
      <c r="AR314" s="41"/>
      <c r="CF314" s="39"/>
      <c r="CG314" s="39"/>
      <c r="CH314" s="40"/>
      <c r="CI314" s="39"/>
      <c r="CM314" s="24"/>
      <c r="CP314" s="26"/>
      <c r="CQ314" s="26"/>
      <c r="CR314" s="26"/>
      <c r="CS314" s="25"/>
      <c r="CT314" s="25"/>
      <c r="CU314" s="25"/>
      <c r="CV314" s="25"/>
      <c r="CW314" s="25"/>
      <c r="CX314" s="25"/>
      <c r="CY314" s="25"/>
      <c r="CZ314" s="25"/>
      <c r="DA314" s="25"/>
      <c r="DB314" s="25"/>
    </row>
    <row r="315" spans="2:106" ht="16.5" customHeight="1" x14ac:dyDescent="0.3">
      <c r="B315" s="42"/>
      <c r="C315" s="42"/>
      <c r="F315" s="43"/>
      <c r="G315" s="43"/>
      <c r="L315" s="42"/>
      <c r="N315" s="42"/>
      <c r="U315" s="38"/>
      <c r="V315" s="38"/>
      <c r="W315" s="38"/>
      <c r="X315" s="38"/>
      <c r="Y315" s="38"/>
      <c r="AF315" s="33"/>
      <c r="AH315" s="27"/>
      <c r="AL315" s="24"/>
      <c r="AM315" s="26"/>
      <c r="AO315" s="24"/>
      <c r="AR315" s="41"/>
      <c r="CF315" s="39"/>
      <c r="CG315" s="39"/>
      <c r="CH315" s="40"/>
      <c r="CI315" s="39"/>
      <c r="CM315" s="24"/>
      <c r="CP315" s="26"/>
      <c r="CQ315" s="26"/>
      <c r="CR315" s="26"/>
      <c r="CS315" s="25"/>
      <c r="CT315" s="25"/>
      <c r="CU315" s="25"/>
      <c r="CV315" s="25"/>
      <c r="CW315" s="25"/>
      <c r="CX315" s="25"/>
      <c r="CY315" s="25"/>
      <c r="CZ315" s="25"/>
      <c r="DA315" s="25"/>
      <c r="DB315" s="25"/>
    </row>
    <row r="316" spans="2:106" ht="16.5" customHeight="1" x14ac:dyDescent="0.3">
      <c r="D316" s="42"/>
      <c r="L316" s="38"/>
      <c r="N316" s="38"/>
      <c r="U316" s="38"/>
      <c r="V316" s="38"/>
      <c r="CF316" s="39"/>
      <c r="CG316" s="39"/>
      <c r="CH316" s="40"/>
      <c r="CM316" s="46"/>
    </row>
    <row r="317" spans="2:106" ht="16.5" customHeight="1" x14ac:dyDescent="0.3">
      <c r="D317" s="42"/>
      <c r="L317" s="38"/>
      <c r="N317" s="42"/>
      <c r="U317" s="47"/>
      <c r="V317" s="47"/>
      <c r="CF317" s="39"/>
      <c r="CG317" s="39"/>
      <c r="CH317" s="40"/>
    </row>
    <row r="318" spans="2:106" ht="16.5" customHeight="1" x14ac:dyDescent="0.3">
      <c r="D318" s="42"/>
      <c r="L318" s="38"/>
      <c r="N318" s="38"/>
      <c r="CF318" s="39"/>
      <c r="CG318" s="39"/>
      <c r="CH318" s="40"/>
      <c r="CM318" s="46"/>
    </row>
    <row r="319" spans="2:106" ht="16.5" customHeight="1" x14ac:dyDescent="0.3">
      <c r="D319" s="42"/>
      <c r="L319" s="38"/>
      <c r="N319" s="42"/>
      <c r="U319" s="38"/>
      <c r="V319" s="38"/>
      <c r="CF319" s="39"/>
      <c r="CG319" s="39"/>
      <c r="CH319" s="40"/>
    </row>
    <row r="320" spans="2:106" ht="16.5" customHeight="1" x14ac:dyDescent="0.3">
      <c r="D320" s="42"/>
      <c r="L320" s="38"/>
      <c r="N320" s="42"/>
      <c r="U320" s="38"/>
      <c r="V320" s="38"/>
      <c r="CF320" s="39"/>
      <c r="CG320" s="39"/>
      <c r="CH320" s="40"/>
    </row>
    <row r="321" spans="2:106" ht="16.5" customHeight="1" x14ac:dyDescent="0.3">
      <c r="B321" s="42"/>
      <c r="C321" s="42"/>
      <c r="F321" s="43"/>
      <c r="G321" s="43"/>
      <c r="L321" s="42"/>
      <c r="N321" s="42"/>
      <c r="U321" s="38"/>
      <c r="V321" s="38"/>
      <c r="W321" s="38"/>
      <c r="X321" s="38"/>
      <c r="Y321" s="38"/>
      <c r="AF321" s="33"/>
      <c r="AH321" s="27"/>
      <c r="AL321" s="24"/>
      <c r="AM321" s="26"/>
      <c r="AO321" s="24"/>
      <c r="AR321" s="41"/>
      <c r="CF321" s="39"/>
      <c r="CG321" s="39"/>
      <c r="CH321" s="40"/>
      <c r="CI321" s="39"/>
      <c r="CM321" s="27"/>
      <c r="CN321" s="27"/>
      <c r="CP321" s="26"/>
      <c r="CQ321" s="26"/>
      <c r="CR321" s="26"/>
      <c r="CS321" s="25"/>
      <c r="CT321" s="25"/>
      <c r="CU321" s="25"/>
      <c r="CV321" s="25"/>
      <c r="CW321" s="25"/>
      <c r="CX321" s="25"/>
      <c r="CY321" s="25"/>
      <c r="CZ321" s="25"/>
      <c r="DA321" s="25"/>
      <c r="DB321" s="25"/>
    </row>
    <row r="322" spans="2:106" ht="16.5" customHeight="1" x14ac:dyDescent="0.3">
      <c r="B322" s="42"/>
      <c r="C322" s="42"/>
      <c r="F322" s="43"/>
      <c r="G322" s="43"/>
      <c r="L322" s="42"/>
      <c r="N322" s="42"/>
      <c r="U322" s="38"/>
      <c r="V322" s="38"/>
      <c r="W322" s="38"/>
      <c r="X322" s="38"/>
      <c r="Y322" s="38"/>
      <c r="AF322" s="33"/>
      <c r="AH322" s="27"/>
      <c r="AL322" s="24"/>
      <c r="AM322" s="26"/>
      <c r="AO322" s="24"/>
      <c r="AR322" s="41"/>
      <c r="CF322" s="39"/>
      <c r="CG322" s="39"/>
      <c r="CH322" s="40"/>
      <c r="CI322" s="39"/>
      <c r="CM322" s="24"/>
      <c r="CP322" s="26"/>
      <c r="CQ322" s="26"/>
      <c r="CR322" s="26"/>
      <c r="CS322" s="25"/>
      <c r="CT322" s="25"/>
      <c r="CU322" s="25"/>
      <c r="CV322" s="25"/>
      <c r="CW322" s="25"/>
      <c r="CX322" s="25"/>
      <c r="CY322" s="25"/>
      <c r="CZ322" s="25"/>
      <c r="DA322" s="25"/>
      <c r="DB322" s="25"/>
    </row>
    <row r="323" spans="2:106" ht="16.5" customHeight="1" x14ac:dyDescent="0.25">
      <c r="U323" s="38"/>
      <c r="V323" s="38"/>
    </row>
    <row r="324" spans="2:106" ht="16.5" customHeight="1" x14ac:dyDescent="0.25">
      <c r="U324" s="38"/>
      <c r="V324" s="38"/>
      <c r="AQ324" s="44"/>
    </row>
    <row r="325" spans="2:106" ht="16.5" customHeight="1" x14ac:dyDescent="0.3">
      <c r="B325" s="42"/>
      <c r="C325" s="42"/>
      <c r="F325" s="43"/>
      <c r="G325" s="43"/>
      <c r="L325" s="42"/>
      <c r="N325" s="42"/>
      <c r="U325" s="38"/>
      <c r="V325" s="38"/>
      <c r="W325" s="38"/>
      <c r="X325" s="38"/>
      <c r="Y325" s="38"/>
      <c r="AF325" s="33"/>
      <c r="AH325" s="27"/>
      <c r="AL325" s="24"/>
      <c r="AM325" s="26"/>
      <c r="AO325" s="24"/>
      <c r="AR325" s="41"/>
      <c r="CF325" s="39"/>
      <c r="CG325" s="39"/>
      <c r="CH325" s="40"/>
      <c r="CI325" s="39"/>
      <c r="CM325" s="24"/>
      <c r="CP325" s="26"/>
      <c r="CQ325" s="26"/>
      <c r="CR325" s="26"/>
      <c r="CS325" s="25"/>
      <c r="CT325" s="25"/>
      <c r="CU325" s="25"/>
      <c r="CV325" s="25"/>
      <c r="CW325" s="25"/>
      <c r="CX325" s="25"/>
      <c r="CY325" s="25"/>
      <c r="CZ325" s="25"/>
      <c r="DA325" s="25"/>
      <c r="DB325" s="25"/>
    </row>
    <row r="326" spans="2:106" ht="16.5" customHeight="1" x14ac:dyDescent="0.3">
      <c r="B326" s="42"/>
      <c r="C326" s="42"/>
      <c r="F326" s="43"/>
      <c r="G326" s="43"/>
      <c r="L326" s="42"/>
      <c r="N326" s="42"/>
      <c r="U326" s="38"/>
      <c r="V326" s="38"/>
      <c r="W326" s="38"/>
      <c r="X326" s="38"/>
      <c r="Y326" s="38"/>
      <c r="AF326" s="33"/>
      <c r="AH326" s="27"/>
      <c r="AL326" s="24"/>
      <c r="AM326" s="26"/>
      <c r="AO326" s="24"/>
      <c r="AR326" s="41"/>
      <c r="CF326" s="39"/>
      <c r="CG326" s="39"/>
      <c r="CH326" s="40"/>
      <c r="CI326" s="39"/>
      <c r="CM326" s="24"/>
      <c r="CP326" s="26"/>
      <c r="CQ326" s="26"/>
      <c r="CR326" s="26"/>
      <c r="CS326" s="25"/>
      <c r="CT326" s="25"/>
      <c r="CU326" s="25"/>
      <c r="CV326" s="25"/>
      <c r="CW326" s="25"/>
      <c r="CX326" s="25"/>
      <c r="CY326" s="25"/>
      <c r="CZ326" s="25"/>
      <c r="DA326" s="25"/>
      <c r="DB326" s="25"/>
    </row>
    <row r="327" spans="2:106" ht="16.5" customHeight="1" x14ac:dyDescent="0.3">
      <c r="CF327" s="39"/>
      <c r="CG327" s="39"/>
      <c r="CH327" s="40"/>
      <c r="CI327" s="39"/>
      <c r="CM327" s="46"/>
    </row>
    <row r="328" spans="2:106" ht="16.5" customHeight="1" x14ac:dyDescent="0.3">
      <c r="U328" s="38"/>
      <c r="V328" s="38"/>
      <c r="CF328" s="39"/>
      <c r="CG328" s="39"/>
      <c r="CH328" s="40"/>
      <c r="CI328" s="39"/>
    </row>
    <row r="329" spans="2:106" ht="16.5" customHeight="1" x14ac:dyDescent="0.3">
      <c r="U329" s="38"/>
      <c r="V329" s="38"/>
      <c r="CF329" s="39"/>
      <c r="CG329" s="39"/>
      <c r="CH329" s="40"/>
      <c r="CI329" s="39"/>
    </row>
    <row r="330" spans="2:106" ht="16.5" customHeight="1" x14ac:dyDescent="0.3">
      <c r="B330" s="42"/>
      <c r="C330" s="42"/>
      <c r="F330" s="43"/>
      <c r="G330" s="43"/>
      <c r="L330" s="42"/>
      <c r="N330" s="42"/>
      <c r="U330" s="38"/>
      <c r="V330" s="38"/>
      <c r="W330" s="38"/>
      <c r="X330" s="38"/>
      <c r="Y330" s="38"/>
      <c r="AF330" s="33"/>
      <c r="AH330" s="45"/>
      <c r="AL330" s="24"/>
      <c r="AM330" s="26"/>
      <c r="AO330" s="24"/>
      <c r="AR330" s="41"/>
      <c r="CF330" s="39"/>
      <c r="CG330" s="39"/>
      <c r="CH330" s="40"/>
      <c r="CI330" s="39"/>
      <c r="CM330" s="24"/>
      <c r="CP330" s="26"/>
      <c r="CQ330" s="26"/>
      <c r="CR330" s="26"/>
      <c r="CS330" s="25"/>
      <c r="CT330" s="25"/>
      <c r="CU330" s="25"/>
      <c r="CV330" s="25"/>
      <c r="CW330" s="25"/>
      <c r="CX330" s="25"/>
      <c r="CY330" s="25"/>
      <c r="CZ330" s="25"/>
      <c r="DA330" s="25"/>
      <c r="DB330" s="25"/>
    </row>
    <row r="331" spans="2:106" ht="16.5" customHeight="1" x14ac:dyDescent="0.25">
      <c r="U331" s="38"/>
    </row>
    <row r="332" spans="2:106" ht="16.5" customHeight="1" x14ac:dyDescent="0.25">
      <c r="U332" s="38"/>
      <c r="V332" s="38"/>
    </row>
    <row r="333" spans="2:106" ht="16.5" customHeight="1" x14ac:dyDescent="0.3">
      <c r="B333" s="42"/>
      <c r="C333" s="42"/>
      <c r="F333" s="43"/>
      <c r="G333" s="43"/>
      <c r="L333" s="42"/>
      <c r="N333" s="42"/>
      <c r="U333" s="38"/>
      <c r="V333" s="38"/>
      <c r="W333" s="38"/>
      <c r="X333" s="38"/>
      <c r="Y333" s="38"/>
      <c r="AF333" s="33"/>
      <c r="AH333" s="27"/>
      <c r="AL333" s="24"/>
      <c r="AM333" s="26"/>
      <c r="AO333" s="24"/>
      <c r="AR333" s="41"/>
      <c r="CF333" s="39"/>
      <c r="CG333" s="39"/>
      <c r="CH333" s="40"/>
      <c r="CI333" s="39"/>
      <c r="CM333" s="24"/>
      <c r="CP333" s="26"/>
      <c r="CQ333" s="26"/>
      <c r="CR333" s="26"/>
      <c r="CS333" s="25"/>
      <c r="CT333" s="25"/>
      <c r="CU333" s="25"/>
      <c r="CV333" s="25"/>
      <c r="CW333" s="25"/>
      <c r="CX333" s="25"/>
      <c r="CY333" s="25"/>
      <c r="CZ333" s="25"/>
      <c r="DA333" s="25"/>
      <c r="DB333" s="25"/>
    </row>
    <row r="334" spans="2:106" ht="16.5" customHeight="1" x14ac:dyDescent="0.25">
      <c r="U334" s="38"/>
      <c r="V334" s="38"/>
    </row>
    <row r="335" spans="2:106" ht="16.5" customHeight="1" x14ac:dyDescent="0.3">
      <c r="B335" s="42"/>
      <c r="C335" s="42"/>
      <c r="F335" s="43"/>
      <c r="G335" s="43"/>
      <c r="L335" s="42"/>
      <c r="N335" s="42"/>
      <c r="U335" s="38"/>
      <c r="V335" s="38"/>
      <c r="W335" s="38"/>
      <c r="X335" s="38"/>
      <c r="Y335" s="38"/>
      <c r="AF335" s="33"/>
      <c r="AH335" s="27"/>
      <c r="AL335" s="24"/>
      <c r="AM335" s="26"/>
      <c r="AO335" s="24"/>
      <c r="AR335" s="41"/>
      <c r="CF335" s="39"/>
      <c r="CG335" s="39"/>
      <c r="CH335" s="40"/>
      <c r="CI335" s="39"/>
      <c r="CM335" s="24"/>
      <c r="CP335" s="26"/>
      <c r="CQ335" s="26"/>
      <c r="CR335" s="26"/>
      <c r="CS335" s="25"/>
      <c r="CT335" s="25"/>
      <c r="CU335" s="25"/>
      <c r="CV335" s="25"/>
      <c r="CW335" s="25"/>
      <c r="CX335" s="25"/>
      <c r="CY335" s="25"/>
      <c r="CZ335" s="25"/>
      <c r="DA335" s="25"/>
      <c r="DB335" s="25"/>
    </row>
    <row r="336" spans="2:106" ht="16.5" customHeight="1" x14ac:dyDescent="0.3">
      <c r="B336" s="42"/>
      <c r="C336" s="42"/>
      <c r="F336" s="43"/>
      <c r="G336" s="43"/>
      <c r="L336" s="42"/>
      <c r="N336" s="42"/>
      <c r="U336" s="38"/>
      <c r="V336" s="38"/>
      <c r="W336" s="38"/>
      <c r="X336" s="38"/>
      <c r="Y336" s="38"/>
      <c r="AF336" s="33"/>
      <c r="AH336" s="27"/>
      <c r="AL336" s="24"/>
      <c r="AM336" s="26"/>
      <c r="AO336" s="24"/>
      <c r="AR336" s="41"/>
      <c r="CF336" s="39"/>
      <c r="CG336" s="39"/>
      <c r="CH336" s="40"/>
      <c r="CI336" s="39"/>
      <c r="CM336" s="24"/>
      <c r="CP336" s="26"/>
      <c r="CQ336" s="26"/>
      <c r="CR336" s="26"/>
      <c r="CS336" s="25"/>
      <c r="CT336" s="25"/>
      <c r="CU336" s="25"/>
      <c r="CV336" s="25"/>
      <c r="CW336" s="25"/>
      <c r="CX336" s="25"/>
      <c r="CY336" s="25"/>
      <c r="CZ336" s="25"/>
      <c r="DA336" s="25"/>
      <c r="DB336" s="25"/>
    </row>
    <row r="337" spans="2:106" ht="16.5" customHeight="1" x14ac:dyDescent="0.3">
      <c r="B337" s="42"/>
      <c r="C337" s="42"/>
      <c r="F337" s="43"/>
      <c r="G337" s="43"/>
      <c r="L337" s="42"/>
      <c r="N337" s="42"/>
      <c r="U337" s="38"/>
      <c r="V337" s="38"/>
      <c r="W337" s="38"/>
      <c r="X337" s="38"/>
      <c r="Y337" s="38"/>
      <c r="AF337" s="33"/>
      <c r="AH337" s="27"/>
      <c r="AL337" s="24"/>
      <c r="AM337" s="26"/>
      <c r="AO337" s="24"/>
      <c r="AR337" s="41"/>
      <c r="CF337" s="39"/>
      <c r="CG337" s="39"/>
      <c r="CH337" s="40"/>
      <c r="CI337" s="39"/>
      <c r="CM337" s="24"/>
      <c r="CP337" s="26"/>
      <c r="CQ337" s="26"/>
      <c r="CR337" s="26"/>
      <c r="CS337" s="25"/>
      <c r="CT337" s="25"/>
      <c r="CU337" s="25"/>
      <c r="CV337" s="25"/>
      <c r="CW337" s="25"/>
      <c r="CX337" s="25"/>
      <c r="CY337" s="25"/>
      <c r="CZ337" s="25"/>
      <c r="DA337" s="25"/>
      <c r="DB337" s="25"/>
    </row>
    <row r="338" spans="2:106" ht="16.5" customHeight="1" x14ac:dyDescent="0.25">
      <c r="U338" s="38"/>
      <c r="V338" s="38"/>
      <c r="AQ338" s="44"/>
    </row>
    <row r="339" spans="2:106" ht="16.5" customHeight="1" x14ac:dyDescent="0.25">
      <c r="U339" s="38"/>
      <c r="V339" s="38"/>
      <c r="W339" s="38"/>
    </row>
    <row r="340" spans="2:106" ht="16.5" customHeight="1" x14ac:dyDescent="0.3">
      <c r="B340" s="42"/>
      <c r="C340" s="42"/>
      <c r="F340" s="43"/>
      <c r="G340" s="43"/>
      <c r="L340" s="42"/>
      <c r="N340" s="42"/>
      <c r="U340" s="38"/>
      <c r="V340" s="38"/>
      <c r="W340" s="38"/>
      <c r="X340" s="38"/>
      <c r="Y340" s="38"/>
      <c r="AF340" s="33"/>
      <c r="AH340" s="27"/>
      <c r="AL340" s="24"/>
      <c r="AM340" s="26"/>
      <c r="AO340" s="24"/>
      <c r="AR340" s="41"/>
      <c r="CF340" s="39"/>
      <c r="CG340" s="39"/>
      <c r="CH340" s="40"/>
      <c r="CI340" s="39"/>
      <c r="CM340" s="24"/>
      <c r="CP340" s="26"/>
      <c r="CQ340" s="26"/>
      <c r="CR340" s="26"/>
      <c r="CS340" s="25"/>
      <c r="CT340" s="25"/>
      <c r="CU340" s="25"/>
      <c r="CV340" s="25"/>
      <c r="CW340" s="25"/>
      <c r="CX340" s="25"/>
      <c r="CY340" s="25"/>
      <c r="CZ340" s="25"/>
      <c r="DA340" s="25"/>
      <c r="DB340" s="25"/>
    </row>
    <row r="341" spans="2:106" ht="16.5" customHeight="1" x14ac:dyDescent="0.25">
      <c r="U341" s="38"/>
      <c r="V341" s="38"/>
    </row>
    <row r="342" spans="2:106" ht="16.5" customHeight="1" x14ac:dyDescent="0.3">
      <c r="B342" s="42"/>
      <c r="C342" s="42"/>
      <c r="F342" s="43"/>
      <c r="G342" s="43"/>
      <c r="L342" s="42"/>
      <c r="N342" s="42"/>
      <c r="U342" s="38"/>
      <c r="V342" s="38"/>
      <c r="W342" s="38"/>
      <c r="X342" s="38"/>
      <c r="Y342" s="38"/>
      <c r="AF342" s="33"/>
      <c r="AH342" s="27"/>
      <c r="AL342" s="24"/>
      <c r="AM342" s="26"/>
      <c r="AO342" s="24"/>
      <c r="AR342" s="41"/>
      <c r="CF342" s="39"/>
      <c r="CG342" s="39"/>
      <c r="CH342" s="40"/>
      <c r="CI342" s="39"/>
      <c r="CM342" s="24"/>
      <c r="CP342" s="26"/>
      <c r="CQ342" s="26"/>
      <c r="CR342" s="26"/>
      <c r="CS342" s="25"/>
      <c r="CT342" s="25"/>
      <c r="CU342" s="25"/>
      <c r="CV342" s="25"/>
      <c r="CW342" s="25"/>
      <c r="CX342" s="25"/>
      <c r="CY342" s="25"/>
      <c r="CZ342" s="25"/>
      <c r="DA342" s="25"/>
      <c r="DB342" s="25"/>
    </row>
    <row r="343" spans="2:106" ht="16.5" customHeight="1" x14ac:dyDescent="0.25">
      <c r="U343" s="38"/>
      <c r="V343" s="38"/>
      <c r="W343" s="38"/>
      <c r="X343" s="38"/>
    </row>
    <row r="344" spans="2:106" ht="16.5" customHeight="1" x14ac:dyDescent="0.3">
      <c r="B344" s="42"/>
      <c r="C344" s="42"/>
      <c r="F344" s="43"/>
      <c r="G344" s="43"/>
      <c r="L344" s="42"/>
      <c r="N344" s="42"/>
      <c r="U344" s="38"/>
      <c r="V344" s="38"/>
      <c r="W344" s="38"/>
      <c r="X344" s="38"/>
      <c r="Y344" s="38"/>
      <c r="AF344" s="33"/>
      <c r="AH344" s="27"/>
      <c r="AL344" s="24"/>
      <c r="AM344" s="26"/>
      <c r="AO344" s="24"/>
      <c r="AR344" s="41"/>
      <c r="CF344" s="39"/>
      <c r="CG344" s="39"/>
      <c r="CH344" s="40"/>
      <c r="CI344" s="39"/>
      <c r="CM344" s="24"/>
      <c r="CP344" s="26"/>
      <c r="CQ344" s="26"/>
      <c r="CR344" s="26"/>
      <c r="CS344" s="25"/>
      <c r="CT344" s="25"/>
      <c r="CU344" s="25"/>
      <c r="CV344" s="25"/>
      <c r="CW344" s="25"/>
      <c r="CX344" s="25"/>
      <c r="CY344" s="25"/>
      <c r="CZ344" s="25"/>
      <c r="DA344" s="25"/>
      <c r="DB344" s="25"/>
    </row>
    <row r="345" spans="2:106" ht="16.5" customHeight="1" x14ac:dyDescent="0.25">
      <c r="U345" s="38"/>
      <c r="V345" s="38"/>
    </row>
    <row r="346" spans="2:106" ht="16.5" customHeight="1" x14ac:dyDescent="0.25">
      <c r="U346" s="38"/>
      <c r="V346" s="38"/>
    </row>
    <row r="347" spans="2:106" ht="16.5" customHeight="1" x14ac:dyDescent="0.3">
      <c r="B347" s="42"/>
      <c r="C347" s="42"/>
      <c r="F347" s="43"/>
      <c r="G347" s="43"/>
      <c r="L347" s="42"/>
      <c r="N347" s="42"/>
      <c r="U347" s="38"/>
      <c r="V347" s="38"/>
      <c r="W347" s="38"/>
      <c r="X347" s="38"/>
      <c r="Y347" s="38"/>
      <c r="AF347" s="33"/>
      <c r="AH347" s="27"/>
      <c r="AL347" s="24"/>
      <c r="AM347" s="26"/>
      <c r="AO347" s="24"/>
      <c r="AR347" s="41"/>
      <c r="CF347" s="39"/>
      <c r="CG347" s="39"/>
      <c r="CH347" s="40"/>
      <c r="CI347" s="39"/>
      <c r="CM347" s="24"/>
      <c r="CP347" s="26"/>
      <c r="CQ347" s="26"/>
      <c r="CR347" s="26"/>
      <c r="CS347" s="25"/>
      <c r="CT347" s="25"/>
      <c r="CU347" s="25"/>
      <c r="CV347" s="25"/>
      <c r="CW347" s="25"/>
      <c r="CX347" s="25"/>
      <c r="CY347" s="25"/>
      <c r="CZ347" s="25"/>
      <c r="DA347" s="25"/>
      <c r="DB347" s="25"/>
    </row>
    <row r="348" spans="2:106" ht="16.5" customHeight="1" x14ac:dyDescent="0.25">
      <c r="U348" s="38"/>
      <c r="V348" s="38"/>
    </row>
    <row r="349" spans="2:106" ht="16.5" customHeight="1" x14ac:dyDescent="0.3">
      <c r="B349" s="42"/>
      <c r="C349" s="42"/>
      <c r="F349" s="43"/>
      <c r="G349" s="43"/>
      <c r="L349" s="42"/>
      <c r="N349" s="42"/>
      <c r="U349" s="38"/>
      <c r="V349" s="38"/>
      <c r="W349" s="38"/>
      <c r="X349" s="38"/>
      <c r="Y349" s="38"/>
      <c r="AF349" s="33"/>
      <c r="AH349" s="27"/>
      <c r="AL349" s="24"/>
      <c r="AM349" s="26"/>
      <c r="AO349" s="24"/>
      <c r="AR349" s="41"/>
      <c r="CF349" s="39"/>
      <c r="CG349" s="39"/>
      <c r="CH349" s="40"/>
      <c r="CI349" s="39"/>
      <c r="CM349" s="24"/>
      <c r="CP349" s="26"/>
      <c r="CQ349" s="26"/>
      <c r="CR349" s="26"/>
      <c r="CS349" s="25"/>
      <c r="CT349" s="25"/>
      <c r="CU349" s="25"/>
      <c r="CV349" s="25"/>
      <c r="CW349" s="25"/>
      <c r="CX349" s="25"/>
      <c r="CY349" s="25"/>
      <c r="CZ349" s="25"/>
      <c r="DA349" s="25"/>
      <c r="DB349" s="25"/>
    </row>
    <row r="350" spans="2:106" ht="16.5" customHeight="1" x14ac:dyDescent="0.3">
      <c r="B350" s="42"/>
      <c r="C350" s="42"/>
      <c r="F350" s="43"/>
      <c r="G350" s="43"/>
      <c r="L350" s="42"/>
      <c r="N350" s="42"/>
      <c r="U350" s="38"/>
      <c r="V350" s="38"/>
      <c r="W350" s="38"/>
      <c r="X350" s="38"/>
      <c r="Y350" s="38"/>
      <c r="AF350" s="33"/>
      <c r="AH350" s="27"/>
      <c r="AL350" s="24"/>
      <c r="AM350" s="26"/>
      <c r="AO350" s="24"/>
      <c r="AR350" s="41"/>
      <c r="CF350" s="39"/>
      <c r="CG350" s="39"/>
      <c r="CH350" s="40"/>
      <c r="CI350" s="39"/>
      <c r="CM350" s="24"/>
      <c r="CP350" s="26"/>
      <c r="CQ350" s="26"/>
      <c r="CR350" s="26"/>
      <c r="CS350" s="25"/>
      <c r="CT350" s="25"/>
      <c r="CU350" s="25"/>
      <c r="CV350" s="25"/>
      <c r="CW350" s="25"/>
      <c r="CX350" s="25"/>
      <c r="CY350" s="25"/>
      <c r="CZ350" s="25"/>
      <c r="DA350" s="25"/>
      <c r="DB350" s="25"/>
    </row>
    <row r="352" spans="2:106" ht="16.5" customHeight="1" x14ac:dyDescent="0.25">
      <c r="U352" s="38"/>
      <c r="V352" s="38"/>
    </row>
    <row r="353" spans="2:106" ht="16.5" customHeight="1" x14ac:dyDescent="0.25">
      <c r="U353" s="38"/>
      <c r="V353" s="38"/>
    </row>
    <row r="354" spans="2:106" ht="16.5" customHeight="1" x14ac:dyDescent="0.3">
      <c r="B354" s="42"/>
      <c r="C354" s="42"/>
      <c r="F354" s="43"/>
      <c r="G354" s="43"/>
      <c r="L354" s="42"/>
      <c r="N354" s="42"/>
      <c r="U354" s="38"/>
      <c r="V354" s="38"/>
      <c r="W354" s="38"/>
      <c r="X354" s="38"/>
      <c r="Y354" s="38"/>
      <c r="AF354" s="33"/>
      <c r="AH354" s="27"/>
      <c r="AL354" s="24"/>
      <c r="AM354" s="26"/>
      <c r="AO354" s="24"/>
      <c r="AR354" s="41"/>
      <c r="CF354" s="39"/>
      <c r="CG354" s="39"/>
      <c r="CH354" s="40"/>
      <c r="CI354" s="39"/>
      <c r="CM354" s="24"/>
      <c r="CP354" s="26"/>
      <c r="CQ354" s="26"/>
      <c r="CR354" s="26"/>
      <c r="CS354" s="25"/>
      <c r="CT354" s="25"/>
      <c r="CU354" s="25"/>
      <c r="CV354" s="25"/>
      <c r="CW354" s="25"/>
      <c r="CX354" s="25"/>
      <c r="CY354" s="25"/>
      <c r="CZ354" s="25"/>
      <c r="DA354" s="25"/>
      <c r="DB354" s="25"/>
    </row>
    <row r="355" spans="2:106" ht="16.5" customHeight="1" x14ac:dyDescent="0.3">
      <c r="B355" s="42"/>
      <c r="C355" s="42"/>
      <c r="F355" s="43"/>
      <c r="G355" s="43"/>
      <c r="L355" s="42"/>
      <c r="N355" s="42"/>
      <c r="U355" s="38"/>
      <c r="V355" s="38"/>
      <c r="W355" s="38"/>
      <c r="X355" s="38"/>
      <c r="Y355" s="38"/>
      <c r="AF355" s="33"/>
      <c r="AH355" s="27"/>
      <c r="AL355" s="24"/>
      <c r="AM355" s="26"/>
      <c r="AO355" s="24"/>
      <c r="AR355" s="41"/>
      <c r="CF355" s="39"/>
      <c r="CG355" s="39"/>
      <c r="CH355" s="40"/>
      <c r="CI355" s="39"/>
      <c r="CM355" s="24"/>
      <c r="CP355" s="26"/>
      <c r="CQ355" s="26"/>
      <c r="CR355" s="26"/>
      <c r="CS355" s="25"/>
      <c r="CT355" s="25"/>
      <c r="CU355" s="25"/>
      <c r="CV355" s="25"/>
      <c r="CW355" s="25"/>
      <c r="CX355" s="25"/>
      <c r="CY355" s="25"/>
      <c r="CZ355" s="25"/>
      <c r="DA355" s="25"/>
      <c r="DB355" s="25"/>
    </row>
    <row r="356" spans="2:106" ht="16.5" customHeight="1" x14ac:dyDescent="0.25">
      <c r="U356" s="38"/>
      <c r="V356" s="38"/>
    </row>
    <row r="357" spans="2:106" ht="16.5" customHeight="1" x14ac:dyDescent="0.3">
      <c r="B357" s="42"/>
      <c r="C357" s="42"/>
      <c r="F357" s="43"/>
      <c r="G357" s="43"/>
      <c r="L357" s="42"/>
      <c r="N357" s="42"/>
      <c r="U357" s="38"/>
      <c r="V357" s="38"/>
      <c r="W357" s="38"/>
      <c r="X357" s="38"/>
      <c r="Y357" s="38"/>
      <c r="AF357" s="33"/>
      <c r="AH357" s="27"/>
      <c r="AL357" s="24"/>
      <c r="AM357" s="26"/>
      <c r="AO357" s="24"/>
      <c r="AR357" s="41"/>
      <c r="CF357" s="39"/>
      <c r="CG357" s="39"/>
      <c r="CH357" s="40"/>
      <c r="CI357" s="39"/>
      <c r="CM357" s="24"/>
      <c r="CP357" s="26"/>
      <c r="CQ357" s="26"/>
      <c r="CR357" s="26"/>
      <c r="CS357" s="25"/>
      <c r="CT357" s="25"/>
      <c r="CU357" s="25"/>
      <c r="CV357" s="25"/>
      <c r="CW357" s="25"/>
      <c r="CX357" s="25"/>
      <c r="CY357" s="25"/>
      <c r="CZ357" s="25"/>
      <c r="DA357" s="25"/>
      <c r="DB357" s="25"/>
    </row>
    <row r="359" spans="2:106" ht="16.5" customHeight="1" x14ac:dyDescent="0.3">
      <c r="B359" s="42"/>
      <c r="C359" s="42"/>
      <c r="F359" s="43"/>
      <c r="G359" s="43"/>
      <c r="L359" s="42"/>
      <c r="N359" s="42"/>
      <c r="U359" s="38"/>
      <c r="V359" s="38"/>
      <c r="W359" s="38"/>
      <c r="X359" s="38"/>
      <c r="Y359" s="38"/>
      <c r="AF359" s="33"/>
      <c r="AH359" s="27"/>
      <c r="AL359" s="24"/>
      <c r="AM359" s="26"/>
      <c r="AO359" s="24"/>
      <c r="AR359" s="41"/>
      <c r="CF359" s="39"/>
      <c r="CG359" s="39"/>
      <c r="CH359" s="40"/>
      <c r="CI359" s="39"/>
      <c r="CM359" s="24"/>
      <c r="CP359" s="26"/>
      <c r="CQ359" s="26"/>
      <c r="CR359" s="26"/>
      <c r="CS359" s="25"/>
      <c r="CT359" s="25"/>
      <c r="CU359" s="25"/>
      <c r="CV359" s="25"/>
      <c r="CW359" s="25"/>
      <c r="CX359" s="25"/>
      <c r="CY359" s="25"/>
      <c r="CZ359" s="25"/>
      <c r="DA359" s="25"/>
      <c r="DB359" s="25"/>
    </row>
    <row r="360" spans="2:106" ht="16.5" customHeight="1" x14ac:dyDescent="0.3">
      <c r="B360" s="42"/>
      <c r="C360" s="42"/>
      <c r="F360" s="43"/>
      <c r="G360" s="43"/>
      <c r="L360" s="42"/>
      <c r="N360" s="42"/>
      <c r="U360" s="38"/>
      <c r="V360" s="38"/>
      <c r="W360" s="38"/>
      <c r="X360" s="38"/>
      <c r="Y360" s="38"/>
      <c r="AF360" s="33"/>
      <c r="AH360" s="27"/>
      <c r="AL360" s="24"/>
      <c r="AM360" s="26"/>
      <c r="AO360" s="24"/>
      <c r="AR360" s="41"/>
      <c r="CF360" s="39"/>
      <c r="CG360" s="39"/>
      <c r="CH360" s="40"/>
      <c r="CI360" s="39"/>
      <c r="CM360" s="24"/>
      <c r="CP360" s="26"/>
      <c r="CQ360" s="26"/>
      <c r="CR360" s="26"/>
      <c r="CS360" s="25"/>
      <c r="CT360" s="25"/>
      <c r="CU360" s="25"/>
      <c r="CV360" s="25"/>
      <c r="CW360" s="25"/>
      <c r="CX360" s="25"/>
      <c r="CY360" s="25"/>
      <c r="CZ360" s="25"/>
      <c r="DA360" s="25"/>
      <c r="DB360" s="25"/>
    </row>
    <row r="361" spans="2:106" ht="16.5" customHeight="1" x14ac:dyDescent="0.3">
      <c r="B361" s="42"/>
      <c r="C361" s="42"/>
      <c r="F361" s="43"/>
      <c r="G361" s="43"/>
      <c r="L361" s="42"/>
      <c r="N361" s="42"/>
      <c r="U361" s="38"/>
      <c r="V361" s="38"/>
      <c r="W361" s="38"/>
      <c r="X361" s="38"/>
      <c r="Y361" s="38"/>
      <c r="AF361" s="33"/>
      <c r="AH361" s="27"/>
      <c r="AL361" s="24"/>
      <c r="AM361" s="26"/>
      <c r="AO361" s="24"/>
      <c r="AR361" s="41"/>
      <c r="CF361" s="39"/>
      <c r="CG361" s="39"/>
      <c r="CH361" s="40"/>
      <c r="CI361" s="39"/>
      <c r="CM361" s="24"/>
      <c r="CP361" s="26"/>
      <c r="CQ361" s="26"/>
      <c r="CR361" s="26"/>
      <c r="CS361" s="25"/>
      <c r="CT361" s="25"/>
      <c r="CU361" s="25"/>
      <c r="CV361" s="25"/>
      <c r="CW361" s="25"/>
      <c r="CX361" s="25"/>
      <c r="CY361" s="25"/>
      <c r="CZ361" s="25"/>
      <c r="DA361" s="25"/>
      <c r="DB361" s="25"/>
    </row>
    <row r="363" spans="2:106" ht="16.5" customHeight="1" x14ac:dyDescent="0.25">
      <c r="U363" s="38"/>
      <c r="V363" s="38"/>
    </row>
    <row r="364" spans="2:106" ht="16.5" customHeight="1" x14ac:dyDescent="0.3">
      <c r="B364" s="42"/>
      <c r="C364" s="42"/>
      <c r="F364" s="43"/>
      <c r="G364" s="43"/>
      <c r="L364" s="42"/>
      <c r="N364" s="42"/>
      <c r="U364" s="38"/>
      <c r="V364" s="38"/>
      <c r="W364" s="38"/>
      <c r="X364" s="38"/>
      <c r="Y364" s="38"/>
      <c r="AF364" s="33"/>
      <c r="AH364" s="27"/>
      <c r="AL364" s="24"/>
      <c r="AM364" s="26"/>
      <c r="AO364" s="24"/>
      <c r="AR364" s="41"/>
      <c r="CF364" s="39"/>
      <c r="CG364" s="39"/>
      <c r="CH364" s="40"/>
      <c r="CI364" s="39"/>
      <c r="CM364" s="24"/>
      <c r="CP364" s="26"/>
      <c r="CQ364" s="26"/>
      <c r="CR364" s="26"/>
      <c r="CS364" s="25"/>
      <c r="CT364" s="25"/>
      <c r="CU364" s="25"/>
      <c r="CV364" s="25"/>
      <c r="CW364" s="25"/>
      <c r="CX364" s="25"/>
      <c r="CY364" s="25"/>
      <c r="CZ364" s="25"/>
      <c r="DA364" s="25"/>
      <c r="DB364" s="25"/>
    </row>
    <row r="365" spans="2:106" ht="16.5" customHeight="1" x14ac:dyDescent="0.3">
      <c r="B365" s="42"/>
      <c r="C365" s="42"/>
      <c r="F365" s="43"/>
      <c r="G365" s="43"/>
      <c r="L365" s="42"/>
      <c r="N365" s="42"/>
      <c r="U365" s="38"/>
      <c r="V365" s="38"/>
      <c r="W365" s="38"/>
      <c r="X365" s="38"/>
      <c r="Y365" s="38"/>
      <c r="AF365" s="33"/>
      <c r="AH365" s="27"/>
      <c r="AL365" s="24"/>
      <c r="AM365" s="26"/>
      <c r="AO365" s="24"/>
      <c r="AR365" s="41"/>
      <c r="CF365" s="39"/>
      <c r="CG365" s="39"/>
      <c r="CH365" s="40"/>
      <c r="CI365" s="39"/>
      <c r="CM365" s="24"/>
      <c r="CP365" s="26"/>
      <c r="CQ365" s="26"/>
      <c r="CR365" s="26"/>
      <c r="CS365" s="25"/>
      <c r="CT365" s="25"/>
      <c r="CU365" s="25"/>
      <c r="CV365" s="25"/>
      <c r="CW365" s="25"/>
      <c r="CX365" s="25"/>
      <c r="CY365" s="25"/>
      <c r="CZ365" s="25"/>
      <c r="DA365" s="25"/>
      <c r="DB365" s="25"/>
    </row>
    <row r="366" spans="2:106" ht="16.5" customHeight="1" x14ac:dyDescent="0.3">
      <c r="B366" s="42"/>
      <c r="C366" s="42"/>
      <c r="F366" s="43"/>
      <c r="G366" s="43"/>
      <c r="L366" s="42"/>
      <c r="N366" s="42"/>
      <c r="U366" s="38"/>
      <c r="V366" s="38"/>
      <c r="W366" s="38"/>
      <c r="X366" s="38"/>
      <c r="Y366" s="38"/>
      <c r="AF366" s="33"/>
      <c r="AH366" s="27"/>
      <c r="AL366" s="24"/>
      <c r="AM366" s="26"/>
      <c r="AO366" s="24"/>
      <c r="AR366" s="41"/>
      <c r="CF366" s="39"/>
      <c r="CG366" s="39"/>
      <c r="CH366" s="40"/>
      <c r="CI366" s="39"/>
      <c r="CM366" s="24"/>
      <c r="CP366" s="26"/>
      <c r="CQ366" s="26"/>
      <c r="CR366" s="26"/>
      <c r="CS366" s="25"/>
      <c r="CT366" s="25"/>
      <c r="CU366" s="25"/>
      <c r="CV366" s="25"/>
      <c r="CW366" s="25"/>
      <c r="CX366" s="25"/>
      <c r="CY366" s="25"/>
      <c r="CZ366" s="25"/>
      <c r="DA366" s="25"/>
      <c r="DB366" s="25"/>
    </row>
    <row r="368" spans="2:106" ht="16.5" customHeight="1" x14ac:dyDescent="0.25">
      <c r="U368" s="38"/>
      <c r="V368" s="38"/>
    </row>
    <row r="372" spans="5:25" ht="16.5" customHeight="1" x14ac:dyDescent="0.25">
      <c r="E372" s="35">
        <v>93</v>
      </c>
      <c r="L372" s="38"/>
      <c r="N372" s="38"/>
      <c r="U372" s="38"/>
      <c r="V372" s="38"/>
      <c r="Y372" s="38"/>
    </row>
  </sheetData>
  <pageMargins left="0.23622047244094491" right="0.23622047244094491" top="0.74803149606299213" bottom="0.74803149606299213" header="0.31496062992125984" footer="0.31496062992125984"/>
  <pageSetup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41"/>
  <sheetViews>
    <sheetView zoomScale="85" zoomScaleNormal="85" workbookViewId="0"/>
  </sheetViews>
  <sheetFormatPr baseColWidth="10" defaultRowHeight="19.5" x14ac:dyDescent="0.25"/>
  <cols>
    <col min="1" max="1" width="12" style="176" bestFit="1" customWidth="1"/>
    <col min="2" max="2" width="54" style="176" customWidth="1"/>
    <col min="3" max="3" width="20.140625" style="176" customWidth="1"/>
    <col min="4" max="4" width="20.85546875" style="176" customWidth="1"/>
    <col min="5" max="5" width="16.140625" style="176" bestFit="1" customWidth="1"/>
    <col min="6" max="16384" width="11.42578125" style="176"/>
  </cols>
  <sheetData>
    <row r="3" spans="1:5" x14ac:dyDescent="0.25">
      <c r="A3" s="198" t="s">
        <v>51</v>
      </c>
      <c r="B3" s="200" t="s">
        <v>52</v>
      </c>
      <c r="C3" s="200"/>
      <c r="D3" s="200"/>
      <c r="E3" s="200"/>
    </row>
    <row r="4" spans="1:5" ht="39" x14ac:dyDescent="0.25">
      <c r="A4" s="199"/>
      <c r="B4" s="177" t="s">
        <v>81</v>
      </c>
      <c r="C4" s="177" t="s">
        <v>71</v>
      </c>
      <c r="D4" s="177" t="s">
        <v>72</v>
      </c>
      <c r="E4" s="177" t="s">
        <v>73</v>
      </c>
    </row>
    <row r="5" spans="1:5" x14ac:dyDescent="0.25">
      <c r="A5" s="178">
        <v>1</v>
      </c>
      <c r="B5" s="179" t="s">
        <v>53</v>
      </c>
      <c r="C5" s="180" t="s">
        <v>78</v>
      </c>
      <c r="D5" s="180" t="s">
        <v>76</v>
      </c>
      <c r="E5" s="180" t="s">
        <v>75</v>
      </c>
    </row>
    <row r="6" spans="1:5" x14ac:dyDescent="0.25">
      <c r="A6" s="178">
        <v>1</v>
      </c>
      <c r="B6" s="179" t="s">
        <v>54</v>
      </c>
      <c r="C6" s="180" t="s">
        <v>78</v>
      </c>
      <c r="D6" s="180" t="s">
        <v>77</v>
      </c>
      <c r="E6" s="180" t="s">
        <v>75</v>
      </c>
    </row>
    <row r="7" spans="1:5" x14ac:dyDescent="0.25">
      <c r="A7" s="178">
        <v>1</v>
      </c>
      <c r="B7" s="179" t="s">
        <v>55</v>
      </c>
      <c r="C7" s="180" t="s">
        <v>78</v>
      </c>
      <c r="D7" s="180" t="s">
        <v>76</v>
      </c>
      <c r="E7" s="180" t="s">
        <v>75</v>
      </c>
    </row>
    <row r="8" spans="1:5" x14ac:dyDescent="0.25">
      <c r="A8" s="178">
        <v>56</v>
      </c>
      <c r="B8" s="179" t="s">
        <v>56</v>
      </c>
      <c r="C8" s="180" t="s">
        <v>79</v>
      </c>
      <c r="D8" s="180" t="s">
        <v>77</v>
      </c>
      <c r="E8" s="180" t="s">
        <v>74</v>
      </c>
    </row>
    <row r="9" spans="1:5" x14ac:dyDescent="0.25">
      <c r="A9" s="178">
        <v>31</v>
      </c>
      <c r="B9" s="179" t="s">
        <v>57</v>
      </c>
      <c r="C9" s="180" t="s">
        <v>79</v>
      </c>
      <c r="D9" s="180" t="s">
        <v>77</v>
      </c>
      <c r="E9" s="180" t="s">
        <v>74</v>
      </c>
    </row>
    <row r="10" spans="1:5" x14ac:dyDescent="0.25">
      <c r="A10" s="178">
        <v>55</v>
      </c>
      <c r="B10" s="179" t="s">
        <v>58</v>
      </c>
      <c r="C10" s="180" t="s">
        <v>79</v>
      </c>
      <c r="D10" s="180" t="s">
        <v>77</v>
      </c>
      <c r="E10" s="180" t="s">
        <v>74</v>
      </c>
    </row>
    <row r="11" spans="1:5" x14ac:dyDescent="0.25">
      <c r="A11" s="178">
        <v>41</v>
      </c>
      <c r="B11" s="179" t="s">
        <v>59</v>
      </c>
      <c r="C11" s="180" t="s">
        <v>79</v>
      </c>
      <c r="D11" s="180" t="s">
        <v>77</v>
      </c>
      <c r="E11" s="180" t="s">
        <v>74</v>
      </c>
    </row>
    <row r="12" spans="1:5" x14ac:dyDescent="0.25">
      <c r="A12" s="178">
        <v>131</v>
      </c>
      <c r="B12" s="179" t="s">
        <v>60</v>
      </c>
      <c r="C12" s="180" t="s">
        <v>79</v>
      </c>
      <c r="D12" s="180" t="s">
        <v>77</v>
      </c>
      <c r="E12" s="180" t="s">
        <v>74</v>
      </c>
    </row>
    <row r="13" spans="1:5" ht="39" x14ac:dyDescent="0.25">
      <c r="A13" s="178">
        <v>19</v>
      </c>
      <c r="B13" s="179" t="s">
        <v>61</v>
      </c>
      <c r="C13" s="180" t="s">
        <v>79</v>
      </c>
      <c r="D13" s="180" t="s">
        <v>77</v>
      </c>
      <c r="E13" s="180" t="s">
        <v>74</v>
      </c>
    </row>
    <row r="14" spans="1:5" x14ac:dyDescent="0.25">
      <c r="A14" s="178">
        <v>23</v>
      </c>
      <c r="B14" s="179" t="s">
        <v>62</v>
      </c>
      <c r="C14" s="180" t="s">
        <v>79</v>
      </c>
      <c r="D14" s="180" t="s">
        <v>77</v>
      </c>
      <c r="E14" s="180" t="s">
        <v>74</v>
      </c>
    </row>
    <row r="15" spans="1:5" x14ac:dyDescent="0.25">
      <c r="A15" s="178">
        <v>23</v>
      </c>
      <c r="B15" s="179" t="s">
        <v>63</v>
      </c>
      <c r="C15" s="180" t="s">
        <v>79</v>
      </c>
      <c r="D15" s="180" t="s">
        <v>77</v>
      </c>
      <c r="E15" s="180" t="s">
        <v>74</v>
      </c>
    </row>
    <row r="16" spans="1:5" x14ac:dyDescent="0.25">
      <c r="A16" s="178">
        <v>10</v>
      </c>
      <c r="B16" s="179" t="s">
        <v>64</v>
      </c>
      <c r="C16" s="180" t="s">
        <v>79</v>
      </c>
      <c r="D16" s="180" t="s">
        <v>77</v>
      </c>
      <c r="E16" s="180" t="s">
        <v>75</v>
      </c>
    </row>
    <row r="17" spans="1:5" x14ac:dyDescent="0.25">
      <c r="A17" s="178">
        <v>9</v>
      </c>
      <c r="B17" s="179" t="s">
        <v>65</v>
      </c>
      <c r="C17" s="180" t="s">
        <v>79</v>
      </c>
      <c r="D17" s="180" t="s">
        <v>77</v>
      </c>
      <c r="E17" s="180" t="s">
        <v>74</v>
      </c>
    </row>
    <row r="18" spans="1:5" x14ac:dyDescent="0.25">
      <c r="A18" s="178">
        <v>19</v>
      </c>
      <c r="B18" s="179" t="s">
        <v>66</v>
      </c>
      <c r="C18" s="180" t="s">
        <v>79</v>
      </c>
      <c r="D18" s="180" t="s">
        <v>77</v>
      </c>
      <c r="E18" s="180" t="s">
        <v>74</v>
      </c>
    </row>
    <row r="19" spans="1:5" x14ac:dyDescent="0.25">
      <c r="A19" s="178">
        <v>33</v>
      </c>
      <c r="B19" s="179" t="s">
        <v>67</v>
      </c>
      <c r="C19" s="180" t="s">
        <v>79</v>
      </c>
      <c r="D19" s="180" t="s">
        <v>76</v>
      </c>
      <c r="E19" s="180" t="s">
        <v>75</v>
      </c>
    </row>
    <row r="20" spans="1:5" x14ac:dyDescent="0.25">
      <c r="A20" s="178">
        <v>10</v>
      </c>
      <c r="B20" s="179" t="s">
        <v>68</v>
      </c>
      <c r="C20" s="180" t="s">
        <v>79</v>
      </c>
      <c r="D20" s="180" t="s">
        <v>76</v>
      </c>
      <c r="E20" s="180" t="s">
        <v>75</v>
      </c>
    </row>
    <row r="21" spans="1:5" x14ac:dyDescent="0.25">
      <c r="A21" s="178">
        <v>47</v>
      </c>
      <c r="B21" s="179" t="s">
        <v>80</v>
      </c>
      <c r="C21" s="180" t="s">
        <v>79</v>
      </c>
      <c r="D21" s="180" t="s">
        <v>76</v>
      </c>
      <c r="E21" s="180" t="s">
        <v>75</v>
      </c>
    </row>
    <row r="22" spans="1:5" x14ac:dyDescent="0.25">
      <c r="A22" s="178">
        <v>42</v>
      </c>
      <c r="B22" s="179" t="s">
        <v>1382</v>
      </c>
      <c r="C22" s="180" t="s">
        <v>79</v>
      </c>
      <c r="D22" s="180" t="s">
        <v>76</v>
      </c>
      <c r="E22" s="180" t="s">
        <v>75</v>
      </c>
    </row>
    <row r="23" spans="1:5" x14ac:dyDescent="0.25">
      <c r="A23" s="178">
        <v>12</v>
      </c>
      <c r="B23" s="179" t="s">
        <v>69</v>
      </c>
      <c r="C23" s="180" t="s">
        <v>79</v>
      </c>
      <c r="D23" s="180" t="s">
        <v>76</v>
      </c>
      <c r="E23" s="180" t="s">
        <v>75</v>
      </c>
    </row>
    <row r="24" spans="1:5" x14ac:dyDescent="0.25">
      <c r="A24" s="178">
        <v>31</v>
      </c>
      <c r="B24" s="179" t="s">
        <v>1383</v>
      </c>
      <c r="C24" s="180" t="s">
        <v>78</v>
      </c>
      <c r="D24" s="180" t="s">
        <v>77</v>
      </c>
      <c r="E24" s="180" t="s">
        <v>75</v>
      </c>
    </row>
    <row r="25" spans="1:5" x14ac:dyDescent="0.25">
      <c r="A25" s="178">
        <v>5</v>
      </c>
      <c r="B25" s="179" t="s">
        <v>1384</v>
      </c>
      <c r="C25" s="180" t="s">
        <v>1385</v>
      </c>
      <c r="D25" s="180" t="s">
        <v>76</v>
      </c>
      <c r="E25" s="180" t="s">
        <v>75</v>
      </c>
    </row>
    <row r="26" spans="1:5" x14ac:dyDescent="0.25">
      <c r="A26" s="181">
        <f>SUM(A5:A25)</f>
        <v>600</v>
      </c>
      <c r="B26" s="182" t="s">
        <v>70</v>
      </c>
    </row>
    <row r="27" spans="1:5" x14ac:dyDescent="0.25">
      <c r="B27" s="183"/>
      <c r="C27" s="183"/>
    </row>
    <row r="28" spans="1:5" x14ac:dyDescent="0.25">
      <c r="B28" s="183"/>
      <c r="C28" s="183"/>
    </row>
    <row r="29" spans="1:5" x14ac:dyDescent="0.25">
      <c r="B29" s="183"/>
      <c r="C29" s="183"/>
    </row>
    <row r="30" spans="1:5" x14ac:dyDescent="0.25">
      <c r="B30" s="183"/>
      <c r="C30" s="183"/>
    </row>
    <row r="31" spans="1:5" x14ac:dyDescent="0.25">
      <c r="B31" s="183"/>
      <c r="C31" s="183"/>
    </row>
    <row r="32" spans="1:5" x14ac:dyDescent="0.25">
      <c r="B32" s="183"/>
      <c r="C32" s="183"/>
    </row>
    <row r="33" spans="2:3" x14ac:dyDescent="0.25">
      <c r="B33" s="183"/>
      <c r="C33" s="183"/>
    </row>
    <row r="34" spans="2:3" x14ac:dyDescent="0.25">
      <c r="B34" s="183"/>
      <c r="C34" s="183"/>
    </row>
    <row r="35" spans="2:3" x14ac:dyDescent="0.25">
      <c r="B35" s="183"/>
      <c r="C35" s="183"/>
    </row>
    <row r="36" spans="2:3" x14ac:dyDescent="0.25">
      <c r="B36" s="183"/>
      <c r="C36" s="183"/>
    </row>
    <row r="37" spans="2:3" x14ac:dyDescent="0.25">
      <c r="B37" s="183"/>
      <c r="C37" s="183"/>
    </row>
    <row r="38" spans="2:3" x14ac:dyDescent="0.25">
      <c r="B38" s="183"/>
      <c r="C38" s="183"/>
    </row>
    <row r="39" spans="2:3" x14ac:dyDescent="0.25">
      <c r="B39" s="183"/>
      <c r="C39" s="183"/>
    </row>
    <row r="40" spans="2:3" x14ac:dyDescent="0.25">
      <c r="B40" s="183"/>
      <c r="C40" s="183"/>
    </row>
    <row r="41" spans="2:3" x14ac:dyDescent="0.25">
      <c r="B41" s="183"/>
      <c r="C41" s="183"/>
    </row>
  </sheetData>
  <mergeCells count="2">
    <mergeCell ref="A3:A4"/>
    <mergeCell ref="B3:E3"/>
  </mergeCells>
  <pageMargins left="0.70866141732283472" right="0.70866141732283472" top="0.74803149606299213" bottom="0.74803149606299213" header="0.31496062992125984" footer="0.31496062992125984"/>
  <pageSetup scale="7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zoomScale="85" zoomScaleNormal="85" workbookViewId="0">
      <selection sqref="A1:C2"/>
    </sheetView>
  </sheetViews>
  <sheetFormatPr baseColWidth="10" defaultRowHeight="15" x14ac:dyDescent="0.25"/>
  <cols>
    <col min="1" max="1" width="14" style="12" customWidth="1"/>
    <col min="2" max="2" width="94.28515625" style="22" customWidth="1"/>
    <col min="3" max="3" width="13.42578125" style="22" bestFit="1" customWidth="1"/>
    <col min="4" max="4" width="11.42578125" style="12"/>
    <col min="5" max="5" width="109.85546875" style="12" customWidth="1"/>
    <col min="6" max="16384" width="11.42578125" style="12"/>
  </cols>
  <sheetData>
    <row r="1" spans="1:3" x14ac:dyDescent="0.25">
      <c r="A1" s="189" t="s">
        <v>15</v>
      </c>
      <c r="B1" s="190"/>
      <c r="C1" s="190"/>
    </row>
    <row r="2" spans="1:3" x14ac:dyDescent="0.25">
      <c r="A2" s="191"/>
      <c r="B2" s="192"/>
      <c r="C2" s="192"/>
    </row>
    <row r="3" spans="1:3" ht="30" x14ac:dyDescent="0.25">
      <c r="A3" s="13" t="s">
        <v>1381</v>
      </c>
      <c r="B3" s="13" t="s">
        <v>1362</v>
      </c>
      <c r="C3" s="13" t="s">
        <v>16</v>
      </c>
    </row>
    <row r="4" spans="1:3" x14ac:dyDescent="0.25">
      <c r="A4" s="2">
        <v>300</v>
      </c>
      <c r="B4" s="14" t="s">
        <v>17</v>
      </c>
      <c r="C4" s="15" t="s">
        <v>18</v>
      </c>
    </row>
    <row r="5" spans="1:3" x14ac:dyDescent="0.25">
      <c r="A5" s="2">
        <v>2000</v>
      </c>
      <c r="B5" s="16" t="s">
        <v>19</v>
      </c>
      <c r="C5" s="17" t="s">
        <v>20</v>
      </c>
    </row>
    <row r="6" spans="1:3" x14ac:dyDescent="0.25">
      <c r="A6" s="2">
        <v>200</v>
      </c>
      <c r="B6" s="16" t="s">
        <v>21</v>
      </c>
      <c r="C6" s="15" t="s">
        <v>20</v>
      </c>
    </row>
    <row r="7" spans="1:3" x14ac:dyDescent="0.25">
      <c r="A7" s="2">
        <v>200</v>
      </c>
      <c r="B7" s="16" t="s">
        <v>22</v>
      </c>
      <c r="C7" s="15" t="s">
        <v>20</v>
      </c>
    </row>
    <row r="8" spans="1:3" x14ac:dyDescent="0.25">
      <c r="A8" s="2">
        <v>200</v>
      </c>
      <c r="B8" s="16" t="s">
        <v>23</v>
      </c>
      <c r="C8" s="15" t="s">
        <v>20</v>
      </c>
    </row>
    <row r="9" spans="1:3" x14ac:dyDescent="0.25">
      <c r="A9" s="2">
        <v>200</v>
      </c>
      <c r="B9" s="16" t="s">
        <v>24</v>
      </c>
      <c r="C9" s="15" t="s">
        <v>20</v>
      </c>
    </row>
    <row r="10" spans="1:3" x14ac:dyDescent="0.25">
      <c r="A10" s="2">
        <v>200</v>
      </c>
      <c r="B10" s="16" t="s">
        <v>25</v>
      </c>
      <c r="C10" s="15" t="s">
        <v>20</v>
      </c>
    </row>
    <row r="11" spans="1:3" x14ac:dyDescent="0.25">
      <c r="A11" s="2">
        <v>200</v>
      </c>
      <c r="B11" s="16" t="s">
        <v>26</v>
      </c>
      <c r="C11" s="15" t="s">
        <v>20</v>
      </c>
    </row>
    <row r="12" spans="1:3" x14ac:dyDescent="0.25">
      <c r="A12" s="2">
        <v>200</v>
      </c>
      <c r="B12" s="16" t="s">
        <v>27</v>
      </c>
      <c r="C12" s="15" t="s">
        <v>20</v>
      </c>
    </row>
    <row r="13" spans="1:3" x14ac:dyDescent="0.25">
      <c r="A13" s="2">
        <v>200</v>
      </c>
      <c r="B13" s="16" t="s">
        <v>28</v>
      </c>
      <c r="C13" s="15" t="s">
        <v>20</v>
      </c>
    </row>
    <row r="14" spans="1:3" x14ac:dyDescent="0.25">
      <c r="A14" s="2">
        <v>200</v>
      </c>
      <c r="B14" s="175" t="s">
        <v>1374</v>
      </c>
      <c r="C14" s="15" t="s">
        <v>20</v>
      </c>
    </row>
    <row r="15" spans="1:3" x14ac:dyDescent="0.25">
      <c r="A15" s="2">
        <v>200</v>
      </c>
      <c r="B15" s="175" t="s">
        <v>1375</v>
      </c>
      <c r="C15" s="15" t="s">
        <v>20</v>
      </c>
    </row>
    <row r="16" spans="1:3" x14ac:dyDescent="0.25">
      <c r="A16" s="2">
        <v>200</v>
      </c>
      <c r="B16" s="175" t="s">
        <v>1376</v>
      </c>
      <c r="C16" s="15" t="s">
        <v>20</v>
      </c>
    </row>
    <row r="17" spans="1:3" x14ac:dyDescent="0.25">
      <c r="A17" s="2">
        <v>200</v>
      </c>
      <c r="B17" s="175" t="s">
        <v>1377</v>
      </c>
      <c r="C17" s="15" t="s">
        <v>20</v>
      </c>
    </row>
    <row r="18" spans="1:3" x14ac:dyDescent="0.25">
      <c r="A18" s="2">
        <v>200</v>
      </c>
      <c r="B18" s="175" t="s">
        <v>1378</v>
      </c>
      <c r="C18" s="15" t="s">
        <v>20</v>
      </c>
    </row>
    <row r="19" spans="1:3" x14ac:dyDescent="0.25">
      <c r="A19" s="2">
        <v>200</v>
      </c>
      <c r="B19" s="16" t="s">
        <v>29</v>
      </c>
      <c r="C19" s="15" t="s">
        <v>20</v>
      </c>
    </row>
    <row r="20" spans="1:3" x14ac:dyDescent="0.25">
      <c r="A20" s="2">
        <v>200</v>
      </c>
      <c r="B20" s="16" t="s">
        <v>30</v>
      </c>
      <c r="C20" s="15" t="s">
        <v>20</v>
      </c>
    </row>
    <row r="21" spans="1:3" x14ac:dyDescent="0.25">
      <c r="A21" s="2">
        <v>150</v>
      </c>
      <c r="B21" s="14" t="s">
        <v>31</v>
      </c>
      <c r="C21" s="15" t="s">
        <v>18</v>
      </c>
    </row>
    <row r="22" spans="1:3" x14ac:dyDescent="0.25">
      <c r="A22" s="2">
        <v>1000</v>
      </c>
      <c r="B22" s="16" t="s">
        <v>32</v>
      </c>
      <c r="C22" s="15" t="s">
        <v>20</v>
      </c>
    </row>
    <row r="23" spans="1:3" x14ac:dyDescent="0.25">
      <c r="A23" s="2">
        <v>1000</v>
      </c>
      <c r="B23" s="16" t="s">
        <v>33</v>
      </c>
      <c r="C23" s="15" t="s">
        <v>20</v>
      </c>
    </row>
    <row r="24" spans="1:3" x14ac:dyDescent="0.25">
      <c r="A24" s="2">
        <v>1000</v>
      </c>
      <c r="B24" s="16" t="s">
        <v>34</v>
      </c>
      <c r="C24" s="15" t="s">
        <v>20</v>
      </c>
    </row>
    <row r="25" spans="1:3" x14ac:dyDescent="0.25">
      <c r="A25" s="2">
        <v>1000</v>
      </c>
      <c r="B25" s="16" t="s">
        <v>35</v>
      </c>
      <c r="C25" s="15" t="s">
        <v>20</v>
      </c>
    </row>
    <row r="26" spans="1:3" x14ac:dyDescent="0.25">
      <c r="A26" s="2">
        <v>1000</v>
      </c>
      <c r="B26" s="16" t="s">
        <v>36</v>
      </c>
      <c r="C26" s="15" t="s">
        <v>20</v>
      </c>
    </row>
    <row r="27" spans="1:3" x14ac:dyDescent="0.25">
      <c r="A27" s="2">
        <v>5000</v>
      </c>
      <c r="B27" s="16" t="s">
        <v>37</v>
      </c>
      <c r="C27" s="15" t="s">
        <v>20</v>
      </c>
    </row>
    <row r="28" spans="1:3" x14ac:dyDescent="0.25">
      <c r="A28" s="2">
        <v>300</v>
      </c>
      <c r="B28" s="16" t="s">
        <v>38</v>
      </c>
      <c r="C28" s="15" t="s">
        <v>18</v>
      </c>
    </row>
    <row r="29" spans="1:3" x14ac:dyDescent="0.25">
      <c r="A29" s="2">
        <v>1000</v>
      </c>
      <c r="B29" s="14" t="s">
        <v>39</v>
      </c>
      <c r="C29" s="15" t="s">
        <v>40</v>
      </c>
    </row>
    <row r="30" spans="1:3" x14ac:dyDescent="0.25">
      <c r="A30" s="2">
        <v>5000</v>
      </c>
      <c r="B30" s="16" t="s">
        <v>41</v>
      </c>
      <c r="C30" s="15" t="s">
        <v>20</v>
      </c>
    </row>
    <row r="31" spans="1:3" x14ac:dyDescent="0.25">
      <c r="A31" s="2">
        <v>300</v>
      </c>
      <c r="B31" s="16" t="s">
        <v>42</v>
      </c>
      <c r="C31" s="15" t="s">
        <v>18</v>
      </c>
    </row>
    <row r="32" spans="1:3" x14ac:dyDescent="0.25">
      <c r="A32" s="2">
        <v>0</v>
      </c>
      <c r="B32" s="14" t="s">
        <v>43</v>
      </c>
      <c r="C32" s="15" t="s">
        <v>18</v>
      </c>
    </row>
    <row r="33" spans="1:3" x14ac:dyDescent="0.25">
      <c r="A33" s="2">
        <v>400</v>
      </c>
      <c r="B33" s="14" t="s">
        <v>44</v>
      </c>
      <c r="C33" s="15" t="s">
        <v>18</v>
      </c>
    </row>
    <row r="34" spans="1:3" x14ac:dyDescent="0.25">
      <c r="A34" s="2">
        <v>30</v>
      </c>
      <c r="B34" s="18" t="s">
        <v>45</v>
      </c>
      <c r="C34" s="15" t="s">
        <v>18</v>
      </c>
    </row>
    <row r="35" spans="1:3" x14ac:dyDescent="0.25">
      <c r="A35" s="2">
        <v>1000</v>
      </c>
      <c r="B35" s="18" t="s">
        <v>46</v>
      </c>
      <c r="C35" s="15" t="s">
        <v>18</v>
      </c>
    </row>
    <row r="36" spans="1:3" x14ac:dyDescent="0.25">
      <c r="A36" s="2">
        <v>1000</v>
      </c>
      <c r="B36" s="18" t="s">
        <v>47</v>
      </c>
      <c r="C36" s="15" t="s">
        <v>18</v>
      </c>
    </row>
    <row r="37" spans="1:3" x14ac:dyDescent="0.25">
      <c r="A37" s="2">
        <v>60</v>
      </c>
      <c r="B37" s="18" t="s">
        <v>48</v>
      </c>
      <c r="C37" s="15" t="s">
        <v>18</v>
      </c>
    </row>
    <row r="38" spans="1:3" x14ac:dyDescent="0.25">
      <c r="A38" s="2">
        <v>200</v>
      </c>
      <c r="B38" s="19" t="s">
        <v>1379</v>
      </c>
      <c r="C38" s="15" t="s">
        <v>18</v>
      </c>
    </row>
    <row r="39" spans="1:3" x14ac:dyDescent="0.25">
      <c r="A39" s="2">
        <v>300</v>
      </c>
      <c r="B39" s="19" t="s">
        <v>1380</v>
      </c>
      <c r="C39" s="15" t="s">
        <v>20</v>
      </c>
    </row>
    <row r="40" spans="1:3" x14ac:dyDescent="0.25">
      <c r="A40" s="2">
        <v>300</v>
      </c>
      <c r="B40" s="19" t="s">
        <v>49</v>
      </c>
      <c r="C40" s="15" t="s">
        <v>18</v>
      </c>
    </row>
    <row r="41" spans="1:3" x14ac:dyDescent="0.25">
      <c r="A41" s="193" t="s">
        <v>50</v>
      </c>
      <c r="B41" s="194"/>
      <c r="C41" s="15"/>
    </row>
    <row r="54" spans="2:3" x14ac:dyDescent="0.25">
      <c r="B54" s="12"/>
      <c r="C54" s="12"/>
    </row>
    <row r="55" spans="2:3" x14ac:dyDescent="0.25">
      <c r="B55" s="12"/>
      <c r="C55" s="12"/>
    </row>
    <row r="56" spans="2:3" x14ac:dyDescent="0.25">
      <c r="B56" s="12"/>
      <c r="C56" s="12"/>
    </row>
    <row r="57" spans="2:3" x14ac:dyDescent="0.25">
      <c r="B57" s="12"/>
      <c r="C57" s="12"/>
    </row>
  </sheetData>
  <mergeCells count="2">
    <mergeCell ref="A1:C2"/>
    <mergeCell ref="A41:B41"/>
  </mergeCells>
  <pageMargins left="0.70866141732283472" right="0.70866141732283472" top="0.74803149606299213" bottom="0.74803149606299213" header="0.31496062992125984" footer="0.31496062992125984"/>
  <pageSetup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MAYO 15 - 22</vt:lpstr>
      <vt:lpstr>EVIDENCIA 1</vt:lpstr>
      <vt:lpstr>EVIDENCIA 2</vt:lpstr>
      <vt:lpstr>EVIDENCIA 3</vt:lpstr>
      <vt:lpstr>EVIDENCIA 6</vt:lpstr>
      <vt:lpstr>'EVIDENCIA 3'!Área_de_impresión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CATICA</dc:creator>
  <cp:lastModifiedBy>SUBGERENTE ADMINISTRATIVO</cp:lastModifiedBy>
  <cp:lastPrinted>2020-05-14T21:57:54Z</cp:lastPrinted>
  <dcterms:created xsi:type="dcterms:W3CDTF">2020-05-07T00:58:55Z</dcterms:created>
  <dcterms:modified xsi:type="dcterms:W3CDTF">2020-05-23T00:02:52Z</dcterms:modified>
</cp:coreProperties>
</file>